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cellusindia-my.sharepoint.com/personal/pooja_marcellus_in/Documents/Desktop/"/>
    </mc:Choice>
  </mc:AlternateContent>
  <xr:revisionPtr revIDLastSave="0" documentId="8_{93C3A9C1-50E8-4593-B9B6-D9D76B41627E}" xr6:coauthVersionLast="47" xr6:coauthVersionMax="47" xr10:uidLastSave="{00000000-0000-0000-0000-000000000000}"/>
  <bookViews>
    <workbookView xWindow="-110" yWindow="-110" windowWidth="19420" windowHeight="10420" xr2:uid="{6C1CD46D-969D-4B0A-9019-758BC150E4CE}"/>
  </bookViews>
  <sheets>
    <sheet name="fixed" sheetId="1" r:id="rId1"/>
    <sheet name="hybri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2" l="1"/>
  <c r="K9" i="2"/>
  <c r="J9" i="2"/>
  <c r="I9" i="2"/>
  <c r="H9" i="2"/>
  <c r="G9" i="2"/>
  <c r="F9" i="2"/>
  <c r="E9" i="2"/>
  <c r="D9" i="2"/>
  <c r="C9" i="2"/>
  <c r="C23" i="2"/>
  <c r="C22" i="2"/>
  <c r="C24" i="2" s="1"/>
  <c r="C25" i="2" s="1"/>
  <c r="C20" i="2"/>
  <c r="C16" i="2"/>
  <c r="D16" i="2" s="1"/>
  <c r="E16" i="2" s="1"/>
  <c r="F16" i="2" s="1"/>
  <c r="G16" i="2" s="1"/>
  <c r="H16" i="2" s="1"/>
  <c r="I16" i="2" s="1"/>
  <c r="J16" i="2" s="1"/>
  <c r="K16" i="2" s="1"/>
  <c r="L16" i="2" s="1"/>
  <c r="C15" i="2"/>
  <c r="C14" i="2"/>
  <c r="D14" i="2" s="1"/>
  <c r="E14" i="2" s="1"/>
  <c r="F14" i="2" s="1"/>
  <c r="G14" i="2" s="1"/>
  <c r="H14" i="2" s="1"/>
  <c r="I14" i="2" s="1"/>
  <c r="J14" i="2" s="1"/>
  <c r="K14" i="2" s="1"/>
  <c r="L14" i="2" s="1"/>
  <c r="D10" i="2"/>
  <c r="E10" i="2" s="1"/>
  <c r="F10" i="2" s="1"/>
  <c r="G10" i="2" s="1"/>
  <c r="H10" i="2" s="1"/>
  <c r="I10" i="2" s="1"/>
  <c r="J10" i="2" s="1"/>
  <c r="K10" i="2" s="1"/>
  <c r="L10" i="2" s="1"/>
  <c r="C12" i="2"/>
  <c r="C5" i="2"/>
  <c r="C17" i="2" l="1"/>
  <c r="C18" i="2" s="1"/>
  <c r="C27" i="2" l="1"/>
  <c r="C29" i="2" s="1"/>
  <c r="D11" i="2" s="1"/>
  <c r="D15" i="2" l="1"/>
  <c r="D23" i="2"/>
  <c r="D12" i="2"/>
  <c r="D22" i="2"/>
  <c r="D24" i="2" s="1"/>
  <c r="D25" i="2" s="1"/>
  <c r="D20" i="2"/>
  <c r="C28" i="2"/>
  <c r="C30" i="2" l="1"/>
  <c r="C31" i="1"/>
  <c r="D17" i="2"/>
  <c r="D18" i="2" s="1"/>
  <c r="D27" i="2" l="1"/>
  <c r="E20" i="2" l="1"/>
  <c r="D28" i="2"/>
  <c r="D29" i="2"/>
  <c r="E11" i="2" s="1"/>
  <c r="D30" i="2" l="1"/>
  <c r="D31" i="1"/>
  <c r="E22" i="2"/>
  <c r="E12" i="2"/>
  <c r="E23" i="2"/>
  <c r="E15" i="2"/>
  <c r="E24" i="2" l="1"/>
  <c r="E25" i="2" s="1"/>
  <c r="E17" i="2"/>
  <c r="E18" i="2" s="1"/>
  <c r="E27" i="2" l="1"/>
  <c r="E29" i="2" s="1"/>
  <c r="F11" i="2" s="1"/>
  <c r="F23" i="2" l="1"/>
  <c r="F12" i="2"/>
  <c r="F15" i="2"/>
  <c r="E28" i="2"/>
  <c r="F22" i="2"/>
  <c r="F20" i="2"/>
  <c r="E30" i="2" l="1"/>
  <c r="E31" i="1"/>
  <c r="F17" i="2"/>
  <c r="F18" i="2" s="1"/>
  <c r="F24" i="2"/>
  <c r="F25" i="2" s="1"/>
  <c r="F27" i="2" l="1"/>
  <c r="F29" i="2" s="1"/>
  <c r="G11" i="2" s="1"/>
  <c r="G15" i="2" l="1"/>
  <c r="G23" i="2"/>
  <c r="G12" i="2"/>
  <c r="F28" i="2"/>
  <c r="G22" i="2"/>
  <c r="G24" i="2" s="1"/>
  <c r="G25" i="2" s="1"/>
  <c r="G20" i="2"/>
  <c r="F30" i="2" l="1"/>
  <c r="F31" i="1"/>
  <c r="G17" i="2"/>
  <c r="G18" i="2" s="1"/>
  <c r="G27" i="2" l="1"/>
  <c r="G29" i="2" s="1"/>
  <c r="H11" i="2" s="1"/>
  <c r="H12" i="2" l="1"/>
  <c r="H15" i="2"/>
  <c r="H23" i="2"/>
  <c r="H22" i="2"/>
  <c r="H24" i="2" s="1"/>
  <c r="H25" i="2" s="1"/>
  <c r="G28" i="2"/>
  <c r="H20" i="2"/>
  <c r="G30" i="2" l="1"/>
  <c r="G31" i="1"/>
  <c r="H17" i="2"/>
  <c r="H18" i="2" s="1"/>
  <c r="H27" i="2" l="1"/>
  <c r="I20" i="2" l="1"/>
  <c r="H28" i="2"/>
  <c r="H29" i="2"/>
  <c r="I11" i="2" s="1"/>
  <c r="H30" i="2" l="1"/>
  <c r="H31" i="1"/>
  <c r="I15" i="2"/>
  <c r="I23" i="2"/>
  <c r="I12" i="2"/>
  <c r="I22" i="2"/>
  <c r="I24" i="2" l="1"/>
  <c r="I25" i="2" s="1"/>
  <c r="I17" i="2"/>
  <c r="I18" i="2" s="1"/>
  <c r="I27" i="2" l="1"/>
  <c r="I29" i="2" s="1"/>
  <c r="J11" i="2" s="1"/>
  <c r="J15" i="2" s="1"/>
  <c r="I28" i="2" l="1"/>
  <c r="J20" i="2"/>
  <c r="J22" i="2"/>
  <c r="J12" i="2"/>
  <c r="J17" i="2" s="1"/>
  <c r="J18" i="2" s="1"/>
  <c r="J23" i="2"/>
  <c r="I30" i="2" l="1"/>
  <c r="I31" i="1"/>
  <c r="J24" i="2"/>
  <c r="J25" i="2" s="1"/>
  <c r="J27" i="2"/>
  <c r="J29" i="2" s="1"/>
  <c r="K11" i="2" s="1"/>
  <c r="K15" i="2" l="1"/>
  <c r="K12" i="2"/>
  <c r="K23" i="2"/>
  <c r="J28" i="2"/>
  <c r="K22" i="2"/>
  <c r="K20" i="2"/>
  <c r="K24" i="2" l="1"/>
  <c r="K25" i="2" s="1"/>
  <c r="J30" i="2"/>
  <c r="J31" i="1"/>
  <c r="K17" i="2"/>
  <c r="K18" i="2" s="1"/>
  <c r="K27" i="2" l="1"/>
  <c r="K29" i="2" s="1"/>
  <c r="L11" i="2" s="1"/>
  <c r="L15" i="2" s="1"/>
  <c r="L12" i="2" l="1"/>
  <c r="L17" i="2" s="1"/>
  <c r="L18" i="2" s="1"/>
  <c r="L23" i="2"/>
  <c r="L20" i="2"/>
  <c r="K28" i="2"/>
  <c r="K30" i="2" s="1"/>
  <c r="L22" i="2"/>
  <c r="K31" i="1"/>
  <c r="L24" i="2" l="1"/>
  <c r="L25" i="2" s="1"/>
  <c r="L27" i="2" s="1"/>
  <c r="L28" i="2" s="1"/>
  <c r="L30" i="2" l="1"/>
  <c r="L31" i="1"/>
  <c r="M31" i="1" s="1"/>
  <c r="L29" i="2"/>
  <c r="E29" i="1" l="1"/>
  <c r="F29" i="1" s="1"/>
  <c r="G29" i="1" s="1"/>
  <c r="H29" i="1" s="1"/>
  <c r="I29" i="1" s="1"/>
  <c r="J29" i="1" s="1"/>
  <c r="K29" i="1" s="1"/>
  <c r="L29" i="1" s="1"/>
  <c r="D29" i="1"/>
  <c r="C16" i="1"/>
  <c r="D16" i="1" s="1"/>
  <c r="E16" i="1" s="1"/>
  <c r="F16" i="1" s="1"/>
  <c r="G16" i="1" s="1"/>
  <c r="H16" i="1" s="1"/>
  <c r="I16" i="1" s="1"/>
  <c r="J16" i="1" s="1"/>
  <c r="K16" i="1" s="1"/>
  <c r="L16" i="1" s="1"/>
  <c r="C14" i="1"/>
  <c r="D14" i="1" s="1"/>
  <c r="E14" i="1" s="1"/>
  <c r="F14" i="1" s="1"/>
  <c r="G14" i="1" s="1"/>
  <c r="H14" i="1" s="1"/>
  <c r="I14" i="1" s="1"/>
  <c r="J14" i="1" s="1"/>
  <c r="K14" i="1" s="1"/>
  <c r="L14" i="1" s="1"/>
  <c r="C12" i="1"/>
  <c r="C17" i="1" s="1"/>
  <c r="D10" i="1"/>
  <c r="E10" i="1" s="1"/>
  <c r="F10" i="1" s="1"/>
  <c r="G10" i="1" s="1"/>
  <c r="H10" i="1" s="1"/>
  <c r="I10" i="1" s="1"/>
  <c r="J10" i="1" s="1"/>
  <c r="K10" i="1" s="1"/>
  <c r="L10" i="1" s="1"/>
  <c r="C5" i="1"/>
  <c r="C15" i="1" s="1"/>
  <c r="C19" i="1" l="1"/>
  <c r="C20" i="1" l="1"/>
  <c r="D11" i="1" s="1"/>
  <c r="D12" i="1" s="1"/>
  <c r="C30" i="1"/>
  <c r="C21" i="1"/>
  <c r="D15" i="1" l="1"/>
  <c r="D17" i="1"/>
  <c r="D19" i="1"/>
  <c r="D30" i="1" s="1"/>
  <c r="D21" i="1" l="1"/>
  <c r="D20" i="1"/>
  <c r="E11" i="1" s="1"/>
  <c r="E15" i="1" l="1"/>
  <c r="E12" i="1"/>
  <c r="E17" i="1" s="1"/>
  <c r="E19" i="1" l="1"/>
  <c r="E30" i="1" s="1"/>
  <c r="E20" i="1"/>
  <c r="F11" i="1" s="1"/>
  <c r="F15" i="1" s="1"/>
  <c r="E21" i="1"/>
  <c r="F12" i="1" l="1"/>
  <c r="F17" i="1" s="1"/>
  <c r="F19" i="1"/>
  <c r="F21" i="1" s="1"/>
  <c r="F20" i="1" l="1"/>
  <c r="G11" i="1" s="1"/>
  <c r="G15" i="1" s="1"/>
  <c r="F30" i="1"/>
  <c r="G12" i="1" l="1"/>
  <c r="G19" i="1" s="1"/>
  <c r="G30" i="1" s="1"/>
  <c r="G17" i="1"/>
  <c r="G20" i="1" s="1"/>
  <c r="H11" i="1" s="1"/>
  <c r="H15" i="1" s="1"/>
  <c r="G21" i="1" l="1"/>
  <c r="H12" i="1"/>
  <c r="H17" i="1" s="1"/>
  <c r="H19" i="1" l="1"/>
  <c r="H20" i="1" l="1"/>
  <c r="I11" i="1" s="1"/>
  <c r="H30" i="1"/>
  <c r="H21" i="1"/>
  <c r="I12" i="1" l="1"/>
  <c r="I15" i="1"/>
  <c r="I19" i="1" l="1"/>
  <c r="I17" i="1"/>
  <c r="I20" i="1" s="1"/>
  <c r="J11" i="1" s="1"/>
  <c r="I30" i="1"/>
  <c r="I21" i="1"/>
  <c r="J12" i="1" l="1"/>
  <c r="J15" i="1"/>
  <c r="J19" i="1" s="1"/>
  <c r="J17" i="1" l="1"/>
  <c r="J20" i="1" s="1"/>
  <c r="K11" i="1" s="1"/>
  <c r="J30" i="1"/>
  <c r="J21" i="1" l="1"/>
  <c r="K12" i="1"/>
  <c r="K15" i="1"/>
  <c r="K17" i="1" l="1"/>
  <c r="K19" i="1"/>
  <c r="K30" i="1" l="1"/>
  <c r="K21" i="1"/>
  <c r="K20" i="1"/>
  <c r="L11" i="1" s="1"/>
  <c r="L12" i="1" l="1"/>
  <c r="L15" i="1"/>
  <c r="L19" i="1" l="1"/>
  <c r="L30" i="1" s="1"/>
  <c r="M30" i="1" s="1"/>
  <c r="L17" i="1"/>
  <c r="L20" i="1" s="1"/>
  <c r="L2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tc={CA936629-906A-459C-AE2C-C96701AF0E2E}</author>
  </authors>
  <commentList>
    <comment ref="D14" authorId="0" shapeId="0" xr:uid="{CA936629-906A-459C-AE2C-C96701AF0E2E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Assumption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tc={A51A90E7-43B0-46C9-A237-C5097B6E9986}</author>
  </authors>
  <commentList>
    <comment ref="D14" authorId="0" shapeId="0" xr:uid="{A51A90E7-43B0-46C9-A237-C5097B6E9986}">
      <text>
        <t>[Threaded comment]
Your version of Excel allows you to read this threaded comment; however, any edits to it will get removed if the file is opened in a newer version of Excel. Learn more: https://go.microsoft.com/fwlink/?linkid=870924
Comment:
    Assumption</t>
      </text>
    </comment>
  </commentList>
</comments>
</file>

<file path=xl/sharedStrings.xml><?xml version="1.0" encoding="utf-8"?>
<sst xmlns="http://schemas.openxmlformats.org/spreadsheetml/2006/main" count="54" uniqueCount="32">
  <si>
    <t>Fixed fees</t>
  </si>
  <si>
    <t>Profit share above hurdle</t>
  </si>
  <si>
    <t>Hurdle rate</t>
  </si>
  <si>
    <t>Brokerage + STT (incl. GST) in bps</t>
  </si>
  <si>
    <t>Custody &amp; Fund Accounting in bps</t>
  </si>
  <si>
    <t>Audit Fees</t>
  </si>
  <si>
    <t>Variable</t>
  </si>
  <si>
    <t>Return</t>
  </si>
  <si>
    <t>Year</t>
  </si>
  <si>
    <t>Opening capital</t>
  </si>
  <si>
    <t>Add profit</t>
  </si>
  <si>
    <t>Less: Accounting opening fees*</t>
  </si>
  <si>
    <t>Less: Brokerage &amp; STT &amp; GST</t>
  </si>
  <si>
    <t>Less: Custody &amp; Fund A/cing**</t>
  </si>
  <si>
    <t>Lee: Audit Fees</t>
  </si>
  <si>
    <t>Pre- fees AUM</t>
  </si>
  <si>
    <t>Fees</t>
  </si>
  <si>
    <t>Ending AUM</t>
  </si>
  <si>
    <t>Fees a % of Average AUM</t>
  </si>
  <si>
    <t>* Charged by bank. For Individual account opening cost</t>
  </si>
  <si>
    <t>** Custody &amp; Fund accounting is charged on average AUM. Here is charged on opening AUM for simplicity sake</t>
  </si>
  <si>
    <t>Summary</t>
  </si>
  <si>
    <t>Total Fees</t>
  </si>
  <si>
    <t>Pure Fixed Fees</t>
  </si>
  <si>
    <t>Hybrid Fee</t>
  </si>
  <si>
    <t>Lee: Fixed Fees</t>
  </si>
  <si>
    <t>High Watermark</t>
  </si>
  <si>
    <r>
      <t xml:space="preserve">High Watermark (Net of Fees) - </t>
    </r>
    <r>
      <rPr>
        <b/>
        <sz val="11"/>
        <color theme="1"/>
        <rFont val="Calibri"/>
        <family val="2"/>
        <scheme val="minor"/>
      </rPr>
      <t>A</t>
    </r>
  </si>
  <si>
    <r>
      <t xml:space="preserve">Opening AUM - </t>
    </r>
    <r>
      <rPr>
        <b/>
        <sz val="11"/>
        <color theme="1"/>
        <rFont val="Calibri"/>
        <family val="2"/>
        <scheme val="minor"/>
      </rPr>
      <t>B</t>
    </r>
  </si>
  <si>
    <t>Amount on which Hurdle to be calculated (Higher of A or B)</t>
  </si>
  <si>
    <t>Hurdle AUM</t>
  </si>
  <si>
    <t>Performance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</si>
</sst>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%"/>
    <numFmt numFmtId="165" formatCode="_(* #,##0_);_(* \(#,##0\);_(* &quot;-&quot;??_);_(@_)"/>
  </numFmts>
  <fonts count="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4" fontId="2" fillId="2" borderId="0" xfId="0" applyNumberFormat="1" applyFont="1" applyFill="1"/>
    <xf numFmtId="9" fontId="2" fillId="2" borderId="0" xfId="0" applyNumberFormat="1" applyFont="1" applyFill="1"/>
    <xf numFmtId="165" fontId="2" fillId="2" borderId="0" xfId="1" applyNumberFormat="1" applyFont="1" applyFill="1"/>
    <xf numFmtId="0" fontId="2" fillId="0" borderId="0" xfId="0" applyFont="1"/>
    <xf numFmtId="0" fontId="0" fillId="0" borderId="0" xfId="0" applyAlignment="1">
      <alignment horizontal="center"/>
    </xf>
    <xf numFmtId="0" fontId="2" fillId="0" borderId="1" xfId="0" applyFont="1" applyBorder="1"/>
    <xf numFmtId="10" fontId="2" fillId="2" borderId="1" xfId="0" applyNumberFormat="1" applyFont="1" applyFill="1" applyBorder="1"/>
    <xf numFmtId="0" fontId="0" fillId="0" borderId="1" xfId="0" applyBorder="1"/>
    <xf numFmtId="3" fontId="0" fillId="3" borderId="1" xfId="1" applyNumberFormat="1" applyFont="1" applyFill="1" applyBorder="1"/>
    <xf numFmtId="3" fontId="0" fillId="0" borderId="1" xfId="1" applyNumberFormat="1" applyFont="1" applyBorder="1"/>
    <xf numFmtId="3" fontId="2" fillId="0" borderId="1" xfId="1" applyNumberFormat="1" applyFont="1" applyBorder="1"/>
    <xf numFmtId="9" fontId="0" fillId="0" borderId="2" xfId="2" applyFont="1" applyFill="1" applyBorder="1"/>
    <xf numFmtId="10" fontId="2" fillId="0" borderId="1" xfId="0" applyNumberFormat="1" applyFont="1" applyBorder="1"/>
    <xf numFmtId="165" fontId="0" fillId="0" borderId="1" xfId="1" applyNumberFormat="1" applyFont="1" applyBorder="1"/>
    <xf numFmtId="9" fontId="0" fillId="0" borderId="3" xfId="2" applyFont="1" applyFill="1" applyBorder="1"/>
    <xf numFmtId="3" fontId="0" fillId="0" borderId="1" xfId="0" applyNumberFormat="1" applyBorder="1"/>
    <xf numFmtId="165" fontId="2" fillId="0" borderId="0" xfId="1" applyNumberFormat="1" applyFont="1" applyFill="1"/>
    <xf numFmtId="3" fontId="0" fillId="0" borderId="0" xfId="0" applyNumberFormat="1"/>
    <xf numFmtId="3" fontId="2" fillId="0" borderId="0" xfId="0" applyNumberFormat="1" applyFont="1"/>
    <xf numFmtId="0" fontId="0" fillId="4" borderId="1" xfId="0" applyFill="1" applyBorder="1"/>
    <xf numFmtId="3" fontId="3" fillId="4" borderId="1" xfId="1" applyNumberFormat="1" applyFont="1" applyFill="1" applyBorder="1"/>
    <xf numFmtId="0" fontId="2" fillId="3" borderId="0" xfId="0" applyFont="1" applyFill="1"/>
    <xf numFmtId="0" fontId="2" fillId="4" borderId="1" xfId="0" applyFont="1" applyFill="1" applyBorder="1" applyAlignment="1">
      <alignment wrapText="1"/>
    </xf>
    <xf numFmtId="3" fontId="2" fillId="4" borderId="1" xfId="1" applyNumberFormat="1" applyFont="1" applyFill="1" applyBorder="1"/>
    <xf numFmtId="0" fontId="0" fillId="3" borderId="0" xfId="0" applyFill="1"/>
    <xf numFmtId="3" fontId="0" fillId="3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itesh Bhadani" id="{F241F891-FC12-49B6-BF13-248C0BA7041D}" userId="Nitesh Bhadani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4" dT="2020-06-24T10:40:26.49" personId="{F241F891-FC12-49B6-BF13-248C0BA7041D}" id="{CA936629-906A-459C-AE2C-C96701AF0E2E}">
    <text>Assumption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4" dT="2020-06-24T10:40:26.49" personId="{F241F891-FC12-49B6-BF13-248C0BA7041D}" id="{A51A90E7-43B0-46C9-A237-C5097B6E9986}">
    <text>Assumption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AFD6A-B0D1-41F3-96D4-0065841BB1C6}">
  <dimension ref="B1:N37"/>
  <sheetViews>
    <sheetView tabSelected="1" topLeftCell="A19" workbookViewId="0">
      <selection activeCell="A25" sqref="A25:XFD25"/>
    </sheetView>
  </sheetViews>
  <sheetFormatPr defaultColWidth="8.81640625" defaultRowHeight="14.5" x14ac:dyDescent="0.35"/>
  <cols>
    <col min="2" max="2" width="30.1796875" customWidth="1"/>
    <col min="3" max="3" width="12.81640625" bestFit="1" customWidth="1"/>
    <col min="4" max="7" width="10.81640625" bestFit="1" customWidth="1"/>
    <col min="8" max="8" width="11.54296875" bestFit="1" customWidth="1"/>
    <col min="9" max="12" width="10.81640625" bestFit="1" customWidth="1"/>
    <col min="13" max="13" width="12.54296875" bestFit="1" customWidth="1"/>
  </cols>
  <sheetData>
    <row r="1" spans="2:12" x14ac:dyDescent="0.35">
      <c r="B1" t="s">
        <v>0</v>
      </c>
      <c r="C1" s="1">
        <v>2.5000000000000001E-2</v>
      </c>
    </row>
    <row r="2" spans="2:12" x14ac:dyDescent="0.35">
      <c r="B2" t="s">
        <v>1</v>
      </c>
      <c r="C2" s="2">
        <v>0</v>
      </c>
    </row>
    <row r="3" spans="2:12" x14ac:dyDescent="0.35">
      <c r="B3" t="s">
        <v>2</v>
      </c>
      <c r="C3" s="2">
        <v>0</v>
      </c>
    </row>
    <row r="4" spans="2:12" x14ac:dyDescent="0.35">
      <c r="B4" t="s">
        <v>3</v>
      </c>
      <c r="C4" s="3">
        <v>16</v>
      </c>
    </row>
    <row r="5" spans="2:12" x14ac:dyDescent="0.35">
      <c r="B5" t="s">
        <v>4</v>
      </c>
      <c r="C5" s="3">
        <f>6*1.18</f>
        <v>7.08</v>
      </c>
    </row>
    <row r="6" spans="2:12" x14ac:dyDescent="0.35">
      <c r="B6" t="s">
        <v>5</v>
      </c>
      <c r="C6" s="3">
        <v>1000</v>
      </c>
    </row>
    <row r="8" spans="2:12" x14ac:dyDescent="0.35">
      <c r="B8" s="4" t="s">
        <v>6</v>
      </c>
      <c r="C8" s="5"/>
      <c r="D8" s="5"/>
      <c r="E8" s="5"/>
      <c r="F8" s="5"/>
    </row>
    <row r="9" spans="2:12" x14ac:dyDescent="0.35">
      <c r="B9" s="6" t="s">
        <v>7</v>
      </c>
      <c r="C9" s="7">
        <v>0.27</v>
      </c>
      <c r="D9" s="7">
        <v>0.33</v>
      </c>
      <c r="E9" s="7">
        <v>0.21</v>
      </c>
      <c r="F9" s="7">
        <v>-0.08</v>
      </c>
      <c r="G9" s="7">
        <v>0.18</v>
      </c>
      <c r="H9" s="7">
        <v>0.18</v>
      </c>
      <c r="I9" s="7">
        <v>0.18</v>
      </c>
      <c r="J9" s="7">
        <v>0.18</v>
      </c>
      <c r="K9" s="7">
        <v>0.18</v>
      </c>
      <c r="L9" s="7">
        <v>0.18</v>
      </c>
    </row>
    <row r="10" spans="2:12" x14ac:dyDescent="0.35">
      <c r="B10" s="6" t="s">
        <v>8</v>
      </c>
      <c r="C10" s="6">
        <v>1</v>
      </c>
      <c r="D10" s="6">
        <f>+C10+1</f>
        <v>2</v>
      </c>
      <c r="E10" s="6">
        <f t="shared" ref="E10:L10" si="0">+D10+1</f>
        <v>3</v>
      </c>
      <c r="F10" s="6">
        <f t="shared" si="0"/>
        <v>4</v>
      </c>
      <c r="G10" s="6">
        <f t="shared" si="0"/>
        <v>5</v>
      </c>
      <c r="H10" s="6">
        <f t="shared" si="0"/>
        <v>6</v>
      </c>
      <c r="I10" s="6">
        <f t="shared" si="0"/>
        <v>7</v>
      </c>
      <c r="J10" s="6">
        <f t="shared" si="0"/>
        <v>8</v>
      </c>
      <c r="K10" s="6">
        <f t="shared" si="0"/>
        <v>9</v>
      </c>
      <c r="L10" s="6">
        <f t="shared" si="0"/>
        <v>10</v>
      </c>
    </row>
    <row r="11" spans="2:12" x14ac:dyDescent="0.35">
      <c r="B11" s="8" t="s">
        <v>9</v>
      </c>
      <c r="C11" s="9">
        <v>5000000</v>
      </c>
      <c r="D11" s="9">
        <f>+C20</f>
        <v>6194112.375</v>
      </c>
      <c r="E11" s="9">
        <f t="shared" ref="E11:L11" si="1">+D20</f>
        <v>8050867.8221611436</v>
      </c>
      <c r="F11" s="9">
        <f t="shared" si="1"/>
        <v>9510948.5769899171</v>
      </c>
      <c r="G11" s="9">
        <f t="shared" si="1"/>
        <v>8512592.8452853635</v>
      </c>
      <c r="H11" s="9">
        <f t="shared" si="1"/>
        <v>9804372.3231149204</v>
      </c>
      <c r="I11" s="9">
        <f t="shared" si="1"/>
        <v>11292567.96856102</v>
      </c>
      <c r="J11" s="9">
        <f t="shared" si="1"/>
        <v>13007045.026863497</v>
      </c>
      <c r="K11" s="9">
        <f t="shared" si="1"/>
        <v>14982209.779186362</v>
      </c>
      <c r="L11" s="9">
        <f t="shared" si="1"/>
        <v>17257700.010989964</v>
      </c>
    </row>
    <row r="12" spans="2:12" x14ac:dyDescent="0.35">
      <c r="B12" s="8" t="s">
        <v>10</v>
      </c>
      <c r="C12" s="10">
        <f>+C11*C9</f>
        <v>1350000</v>
      </c>
      <c r="D12" s="10">
        <f>+D11*D9</f>
        <v>2044057.08375</v>
      </c>
      <c r="E12" s="10">
        <f t="shared" ref="E12:L12" si="2">+E11*E9</f>
        <v>1690682.24265384</v>
      </c>
      <c r="F12" s="10">
        <f t="shared" si="2"/>
        <v>-760875.88615919335</v>
      </c>
      <c r="G12" s="10">
        <f t="shared" si="2"/>
        <v>1532266.7121513654</v>
      </c>
      <c r="H12" s="10">
        <f t="shared" si="2"/>
        <v>1764787.0181606857</v>
      </c>
      <c r="I12" s="10">
        <f t="shared" si="2"/>
        <v>2032662.2343409834</v>
      </c>
      <c r="J12" s="10">
        <f t="shared" si="2"/>
        <v>2341268.1048354292</v>
      </c>
      <c r="K12" s="10">
        <f t="shared" si="2"/>
        <v>2696797.7602535454</v>
      </c>
      <c r="L12" s="10">
        <f t="shared" si="2"/>
        <v>3106386.0019781934</v>
      </c>
    </row>
    <row r="13" spans="2:12" x14ac:dyDescent="0.35">
      <c r="B13" s="8" t="s">
        <v>11</v>
      </c>
      <c r="C13" s="10">
        <v>1650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2:12" x14ac:dyDescent="0.35">
      <c r="B14" s="8" t="s">
        <v>12</v>
      </c>
      <c r="C14" s="10">
        <f>C11*C4/10000</f>
        <v>8000</v>
      </c>
      <c r="D14" s="10">
        <f>C14/5</f>
        <v>1600</v>
      </c>
      <c r="E14" s="10">
        <f>D14</f>
        <v>1600</v>
      </c>
      <c r="F14" s="10">
        <f t="shared" ref="F14:L14" si="3">E14</f>
        <v>1600</v>
      </c>
      <c r="G14" s="10">
        <f t="shared" si="3"/>
        <v>1600</v>
      </c>
      <c r="H14" s="10">
        <f t="shared" si="3"/>
        <v>1600</v>
      </c>
      <c r="I14" s="10">
        <f t="shared" si="3"/>
        <v>1600</v>
      </c>
      <c r="J14" s="10">
        <f t="shared" si="3"/>
        <v>1600</v>
      </c>
      <c r="K14" s="10">
        <f t="shared" si="3"/>
        <v>1600</v>
      </c>
      <c r="L14" s="10">
        <f t="shared" si="3"/>
        <v>1600</v>
      </c>
    </row>
    <row r="15" spans="2:12" x14ac:dyDescent="0.35">
      <c r="B15" s="8" t="s">
        <v>13</v>
      </c>
      <c r="C15" s="10">
        <f>C11*$C$5/10000</f>
        <v>3540</v>
      </c>
      <c r="D15" s="10">
        <f t="shared" ref="D15:L15" si="4">D11*$C$5/10000</f>
        <v>4385.4315615000005</v>
      </c>
      <c r="E15" s="10">
        <f t="shared" si="4"/>
        <v>5700.0144180900897</v>
      </c>
      <c r="F15" s="10">
        <f t="shared" si="4"/>
        <v>6733.751592508861</v>
      </c>
      <c r="G15" s="10">
        <f t="shared" si="4"/>
        <v>6026.915734462038</v>
      </c>
      <c r="H15" s="10">
        <f t="shared" si="4"/>
        <v>6941.4956047653632</v>
      </c>
      <c r="I15" s="10">
        <f t="shared" si="4"/>
        <v>7995.1381217412027</v>
      </c>
      <c r="J15" s="10">
        <f t="shared" si="4"/>
        <v>9208.9878790193561</v>
      </c>
      <c r="K15" s="10">
        <f t="shared" si="4"/>
        <v>10607.404523663943</v>
      </c>
      <c r="L15" s="10">
        <f t="shared" si="4"/>
        <v>12218.451607780895</v>
      </c>
    </row>
    <row r="16" spans="2:12" x14ac:dyDescent="0.35">
      <c r="B16" s="8" t="s">
        <v>14</v>
      </c>
      <c r="C16" s="10">
        <f>C6</f>
        <v>1000</v>
      </c>
      <c r="D16" s="10">
        <f>C16</f>
        <v>1000</v>
      </c>
      <c r="E16" s="10">
        <f t="shared" ref="E16:L16" si="5">D16</f>
        <v>1000</v>
      </c>
      <c r="F16" s="10">
        <f t="shared" si="5"/>
        <v>1000</v>
      </c>
      <c r="G16" s="10">
        <f t="shared" si="5"/>
        <v>1000</v>
      </c>
      <c r="H16" s="10">
        <f t="shared" si="5"/>
        <v>1000</v>
      </c>
      <c r="I16" s="10">
        <f t="shared" si="5"/>
        <v>1000</v>
      </c>
      <c r="J16" s="10">
        <f t="shared" si="5"/>
        <v>1000</v>
      </c>
      <c r="K16" s="10">
        <f t="shared" si="5"/>
        <v>1000</v>
      </c>
      <c r="L16" s="10">
        <f t="shared" si="5"/>
        <v>1000</v>
      </c>
    </row>
    <row r="17" spans="2:14" s="4" customFormat="1" x14ac:dyDescent="0.35">
      <c r="B17" s="6" t="s">
        <v>15</v>
      </c>
      <c r="C17" s="11">
        <f>SUM(C11:C12)-SUM(C13:C16)</f>
        <v>6335810</v>
      </c>
      <c r="D17" s="11">
        <f t="shared" ref="D17:L17" si="6">SUM(D11:D12)-SUM(D13:D16)</f>
        <v>8231184.0271885004</v>
      </c>
      <c r="E17" s="11">
        <f t="shared" si="6"/>
        <v>9733250.0503968932</v>
      </c>
      <c r="F17" s="11">
        <f t="shared" si="6"/>
        <v>8740738.9392382149</v>
      </c>
      <c r="G17" s="11">
        <f t="shared" si="6"/>
        <v>10036232.641702266</v>
      </c>
      <c r="H17" s="11">
        <f t="shared" si="6"/>
        <v>11559617.845670842</v>
      </c>
      <c r="I17" s="11">
        <f t="shared" si="6"/>
        <v>13314635.064780263</v>
      </c>
      <c r="J17" s="11">
        <f t="shared" si="6"/>
        <v>15336504.143819906</v>
      </c>
      <c r="K17" s="11">
        <f t="shared" si="6"/>
        <v>17665800.134916246</v>
      </c>
      <c r="L17" s="11">
        <f t="shared" si="6"/>
        <v>20349267.561360374</v>
      </c>
    </row>
    <row r="18" spans="2:14" x14ac:dyDescent="0.35">
      <c r="B18" s="8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2:14" x14ac:dyDescent="0.35">
      <c r="B19" s="6" t="s">
        <v>16</v>
      </c>
      <c r="C19" s="11">
        <f>AVERAGE(C11,SUM(C11:C12)-SUM(C13:C16))*$C$1</f>
        <v>141697.625</v>
      </c>
      <c r="D19" s="11">
        <f t="shared" ref="D19:L19" si="7">AVERAGE(D11,SUM(D11:D12)-SUM(D13:D16))*$C$1</f>
        <v>180316.20502735628</v>
      </c>
      <c r="E19" s="11">
        <f t="shared" si="7"/>
        <v>222301.47340697545</v>
      </c>
      <c r="F19" s="11">
        <f t="shared" si="7"/>
        <v>228146.09395285166</v>
      </c>
      <c r="G19" s="11">
        <f t="shared" si="7"/>
        <v>231860.31858734536</v>
      </c>
      <c r="H19" s="11">
        <f t="shared" si="7"/>
        <v>267049.87710982206</v>
      </c>
      <c r="I19" s="11">
        <f t="shared" si="7"/>
        <v>307590.03791676601</v>
      </c>
      <c r="J19" s="11">
        <f t="shared" si="7"/>
        <v>354294.36463354254</v>
      </c>
      <c r="K19" s="11">
        <f t="shared" si="7"/>
        <v>408100.12392628263</v>
      </c>
      <c r="L19" s="11">
        <f t="shared" si="7"/>
        <v>470087.09465437924</v>
      </c>
    </row>
    <row r="20" spans="2:14" x14ac:dyDescent="0.35">
      <c r="B20" s="8" t="s">
        <v>17</v>
      </c>
      <c r="C20" s="10">
        <f t="shared" ref="C20:L20" si="8">+C17-C19</f>
        <v>6194112.375</v>
      </c>
      <c r="D20" s="10">
        <f t="shared" si="8"/>
        <v>8050867.8221611436</v>
      </c>
      <c r="E20" s="10">
        <f t="shared" si="8"/>
        <v>9510948.5769899171</v>
      </c>
      <c r="F20" s="10">
        <f t="shared" si="8"/>
        <v>8512592.8452853635</v>
      </c>
      <c r="G20" s="10">
        <f t="shared" si="8"/>
        <v>9804372.3231149204</v>
      </c>
      <c r="H20" s="10">
        <f t="shared" si="8"/>
        <v>11292567.96856102</v>
      </c>
      <c r="I20" s="10">
        <f t="shared" si="8"/>
        <v>13007045.026863497</v>
      </c>
      <c r="J20" s="10">
        <f t="shared" si="8"/>
        <v>14982209.779186362</v>
      </c>
      <c r="K20" s="10">
        <f t="shared" si="8"/>
        <v>17257700.010989964</v>
      </c>
      <c r="L20" s="10">
        <f t="shared" si="8"/>
        <v>19879180.466705997</v>
      </c>
      <c r="N20" s="12"/>
    </row>
    <row r="21" spans="2:14" s="4" customFormat="1" x14ac:dyDescent="0.35">
      <c r="B21" s="6" t="s">
        <v>18</v>
      </c>
      <c r="C21" s="13">
        <f t="shared" ref="C21:L21" si="9">+C19/AVERAGE(C17,C11)</f>
        <v>2.5000000000000001E-2</v>
      </c>
      <c r="D21" s="13">
        <f t="shared" si="9"/>
        <v>2.5000000000000005E-2</v>
      </c>
      <c r="E21" s="13">
        <f t="shared" si="9"/>
        <v>2.5000000000000001E-2</v>
      </c>
      <c r="F21" s="13">
        <f t="shared" si="9"/>
        <v>2.5000000000000001E-2</v>
      </c>
      <c r="G21" s="13">
        <f t="shared" si="9"/>
        <v>2.5000000000000001E-2</v>
      </c>
      <c r="H21" s="13">
        <f t="shared" si="9"/>
        <v>2.5000000000000005E-2</v>
      </c>
      <c r="I21" s="13">
        <f t="shared" si="9"/>
        <v>2.5000000000000001E-2</v>
      </c>
      <c r="J21" s="13">
        <f t="shared" si="9"/>
        <v>2.5000000000000001E-2</v>
      </c>
      <c r="K21" s="13">
        <f t="shared" si="9"/>
        <v>2.5000000000000001E-2</v>
      </c>
      <c r="L21" s="13">
        <f t="shared" si="9"/>
        <v>2.5000000000000001E-2</v>
      </c>
    </row>
    <row r="23" spans="2:14" x14ac:dyDescent="0.35">
      <c r="B23" t="s">
        <v>19</v>
      </c>
    </row>
    <row r="24" spans="2:14" x14ac:dyDescent="0.35">
      <c r="B24" t="s">
        <v>20</v>
      </c>
    </row>
    <row r="28" spans="2:14" x14ac:dyDescent="0.35">
      <c r="B28" t="s">
        <v>21</v>
      </c>
    </row>
    <row r="29" spans="2:14" x14ac:dyDescent="0.35">
      <c r="B29" s="6" t="s">
        <v>8</v>
      </c>
      <c r="C29" s="6">
        <v>1</v>
      </c>
      <c r="D29" s="6">
        <f>+C29+1</f>
        <v>2</v>
      </c>
      <c r="E29" s="6">
        <f t="shared" ref="E29:L29" si="10">+D29+1</f>
        <v>3</v>
      </c>
      <c r="F29" s="6">
        <f t="shared" si="10"/>
        <v>4</v>
      </c>
      <c r="G29" s="6">
        <f t="shared" si="10"/>
        <v>5</v>
      </c>
      <c r="H29" s="6">
        <f t="shared" si="10"/>
        <v>6</v>
      </c>
      <c r="I29" s="6">
        <f t="shared" si="10"/>
        <v>7</v>
      </c>
      <c r="J29" s="6">
        <f t="shared" si="10"/>
        <v>8</v>
      </c>
      <c r="K29" s="6">
        <f t="shared" si="10"/>
        <v>9</v>
      </c>
      <c r="L29" s="6">
        <f t="shared" si="10"/>
        <v>10</v>
      </c>
      <c r="M29" s="6" t="s">
        <v>22</v>
      </c>
    </row>
    <row r="30" spans="2:14" x14ac:dyDescent="0.35">
      <c r="B30" s="8" t="s">
        <v>23</v>
      </c>
      <c r="C30" s="16">
        <f>C19</f>
        <v>141697.625</v>
      </c>
      <c r="D30" s="16">
        <f t="shared" ref="D30:L30" si="11">D19</f>
        <v>180316.20502735628</v>
      </c>
      <c r="E30" s="16">
        <f t="shared" si="11"/>
        <v>222301.47340697545</v>
      </c>
      <c r="F30" s="16">
        <f t="shared" si="11"/>
        <v>228146.09395285166</v>
      </c>
      <c r="G30" s="16">
        <f t="shared" si="11"/>
        <v>231860.31858734536</v>
      </c>
      <c r="H30" s="16">
        <f t="shared" si="11"/>
        <v>267049.87710982206</v>
      </c>
      <c r="I30" s="16">
        <f t="shared" si="11"/>
        <v>307590.03791676601</v>
      </c>
      <c r="J30" s="16">
        <f t="shared" si="11"/>
        <v>354294.36463354254</v>
      </c>
      <c r="K30" s="16">
        <f t="shared" si="11"/>
        <v>408100.12392628263</v>
      </c>
      <c r="L30" s="16">
        <f t="shared" si="11"/>
        <v>470087.09465437924</v>
      </c>
      <c r="M30" s="14">
        <f>SUM(C30:L30)</f>
        <v>2811443.2142153215</v>
      </c>
      <c r="N30" s="15"/>
    </row>
    <row r="31" spans="2:14" x14ac:dyDescent="0.35">
      <c r="B31" s="8" t="s">
        <v>24</v>
      </c>
      <c r="C31" s="16">
        <f>hybrid!C28</f>
        <v>197637.28874999995</v>
      </c>
      <c r="D31" s="16">
        <f>hybrid!D28</f>
        <v>301855.68786338757</v>
      </c>
      <c r="E31" s="16">
        <f>hybrid!E28</f>
        <v>238997.4322566152</v>
      </c>
      <c r="F31" s="16">
        <f>hybrid!F28</f>
        <v>133237.22323489113</v>
      </c>
      <c r="G31" s="16">
        <f>hybrid!G28</f>
        <v>136857.03246627396</v>
      </c>
      <c r="H31" s="16">
        <f>hybrid!H28</f>
        <v>250663.22736652984</v>
      </c>
      <c r="I31" s="16">
        <f>hybrid!I28</f>
        <v>289147.18960002821</v>
      </c>
      <c r="J31" s="16">
        <f>hybrid!J28</f>
        <v>333538.64067250537</v>
      </c>
      <c r="K31" s="16">
        <f>hybrid!K28</f>
        <v>384744.410919438</v>
      </c>
      <c r="L31" s="16">
        <f>hybrid!L28</f>
        <v>443810.53386055829</v>
      </c>
      <c r="M31" s="14">
        <f>SUM(C31:L31)</f>
        <v>2710488.6669902275</v>
      </c>
    </row>
    <row r="34" spans="2:8" hidden="1" x14ac:dyDescent="0.35">
      <c r="B34" s="6"/>
      <c r="C34" s="6"/>
      <c r="D34" s="6"/>
      <c r="E34" s="6"/>
      <c r="F34" s="6"/>
      <c r="G34" s="6"/>
      <c r="H34" s="6"/>
    </row>
    <row r="35" spans="2:8" hidden="1" x14ac:dyDescent="0.35">
      <c r="B35" s="8"/>
      <c r="C35" s="8"/>
      <c r="D35" s="8"/>
      <c r="E35" s="8"/>
      <c r="F35" s="8"/>
      <c r="G35" s="8"/>
      <c r="H35" s="14"/>
    </row>
    <row r="36" spans="2:8" hidden="1" x14ac:dyDescent="0.35">
      <c r="B36" s="8"/>
      <c r="C36" s="8"/>
      <c r="D36" s="8"/>
      <c r="E36" s="8"/>
      <c r="F36" s="8"/>
      <c r="G36" s="8"/>
      <c r="H36" s="14"/>
    </row>
    <row r="37" spans="2:8" hidden="1" x14ac:dyDescent="0.35">
      <c r="B37" s="8"/>
      <c r="C37" s="8"/>
      <c r="D37" s="8"/>
      <c r="E37" s="8"/>
      <c r="F37" s="8"/>
      <c r="G37" s="8"/>
      <c r="H37" s="14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0FBFD-578C-4D46-8FC8-C8246FDC2A0C}">
  <dimension ref="B1:M33"/>
  <sheetViews>
    <sheetView topLeftCell="A24" workbookViewId="0">
      <selection activeCell="D1" sqref="D1"/>
    </sheetView>
  </sheetViews>
  <sheetFormatPr defaultRowHeight="14.5" x14ac:dyDescent="0.35"/>
  <cols>
    <col min="2" max="2" width="36.81640625" customWidth="1"/>
    <col min="3" max="3" width="16.36328125" customWidth="1"/>
    <col min="4" max="12" width="10.453125" bestFit="1" customWidth="1"/>
    <col min="13" max="13" width="13.1796875" customWidth="1"/>
  </cols>
  <sheetData>
    <row r="1" spans="2:12" x14ac:dyDescent="0.35">
      <c r="B1" t="s">
        <v>0</v>
      </c>
      <c r="C1" s="1">
        <v>1.4999999999999999E-2</v>
      </c>
    </row>
    <row r="2" spans="2:12" x14ac:dyDescent="0.35">
      <c r="B2" t="s">
        <v>1</v>
      </c>
      <c r="C2" s="2">
        <v>0.15</v>
      </c>
    </row>
    <row r="3" spans="2:12" x14ac:dyDescent="0.35">
      <c r="B3" t="s">
        <v>2</v>
      </c>
      <c r="C3" s="2">
        <v>0.1</v>
      </c>
    </row>
    <row r="4" spans="2:12" x14ac:dyDescent="0.35">
      <c r="B4" t="s">
        <v>3</v>
      </c>
      <c r="C4" s="3">
        <v>16</v>
      </c>
    </row>
    <row r="5" spans="2:12" x14ac:dyDescent="0.35">
      <c r="B5" t="s">
        <v>4</v>
      </c>
      <c r="C5" s="3">
        <f>6*1.18</f>
        <v>7.08</v>
      </c>
    </row>
    <row r="6" spans="2:12" x14ac:dyDescent="0.35">
      <c r="B6" t="s">
        <v>5</v>
      </c>
      <c r="C6" s="3">
        <v>1000</v>
      </c>
    </row>
    <row r="7" spans="2:12" x14ac:dyDescent="0.35">
      <c r="C7" s="17"/>
    </row>
    <row r="8" spans="2:12" x14ac:dyDescent="0.35">
      <c r="B8" s="4" t="s">
        <v>6</v>
      </c>
    </row>
    <row r="9" spans="2:12" x14ac:dyDescent="0.35">
      <c r="B9" s="6" t="s">
        <v>7</v>
      </c>
      <c r="C9" s="7">
        <f>fixed!C9</f>
        <v>0.27</v>
      </c>
      <c r="D9" s="7">
        <f>fixed!D9</f>
        <v>0.33</v>
      </c>
      <c r="E9" s="7">
        <f>fixed!E9</f>
        <v>0.21</v>
      </c>
      <c r="F9" s="7">
        <f>fixed!F9</f>
        <v>-0.08</v>
      </c>
      <c r="G9" s="7">
        <f>fixed!G9</f>
        <v>0.18</v>
      </c>
      <c r="H9" s="7">
        <f>fixed!H9</f>
        <v>0.18</v>
      </c>
      <c r="I9" s="7">
        <f>fixed!I9</f>
        <v>0.18</v>
      </c>
      <c r="J9" s="7">
        <f>fixed!J9</f>
        <v>0.18</v>
      </c>
      <c r="K9" s="7">
        <f>fixed!K9</f>
        <v>0.18</v>
      </c>
      <c r="L9" s="7">
        <f>fixed!L9</f>
        <v>0.18</v>
      </c>
    </row>
    <row r="10" spans="2:12" x14ac:dyDescent="0.35">
      <c r="B10" s="6" t="s">
        <v>8</v>
      </c>
      <c r="C10" s="6">
        <v>1</v>
      </c>
      <c r="D10" s="6">
        <f>+C10+1</f>
        <v>2</v>
      </c>
      <c r="E10" s="6">
        <f t="shared" ref="E10:L10" si="0">+D10+1</f>
        <v>3</v>
      </c>
      <c r="F10" s="6">
        <f t="shared" si="0"/>
        <v>4</v>
      </c>
      <c r="G10" s="6">
        <f t="shared" si="0"/>
        <v>5</v>
      </c>
      <c r="H10" s="6">
        <f t="shared" si="0"/>
        <v>6</v>
      </c>
      <c r="I10" s="6">
        <f t="shared" si="0"/>
        <v>7</v>
      </c>
      <c r="J10" s="6">
        <f t="shared" si="0"/>
        <v>8</v>
      </c>
      <c r="K10" s="6">
        <f t="shared" si="0"/>
        <v>9</v>
      </c>
      <c r="L10" s="6">
        <f t="shared" si="0"/>
        <v>10</v>
      </c>
    </row>
    <row r="11" spans="2:12" x14ac:dyDescent="0.35">
      <c r="B11" s="8" t="s">
        <v>9</v>
      </c>
      <c r="C11" s="9">
        <v>5000000</v>
      </c>
      <c r="D11" s="10">
        <f>+C29</f>
        <v>6138172.7112499997</v>
      </c>
      <c r="E11" s="10">
        <f t="shared" ref="E11:L11" si="1">+D29</f>
        <v>7854968.1918195467</v>
      </c>
      <c r="F11" s="10">
        <f t="shared" si="1"/>
        <v>9257352.7623652276</v>
      </c>
      <c r="G11" s="10">
        <f t="shared" si="1"/>
        <v>8374373.1123853642</v>
      </c>
      <c r="H11" s="10">
        <f t="shared" si="1"/>
        <v>9736374.1839848869</v>
      </c>
      <c r="I11" s="10">
        <f t="shared" si="1"/>
        <v>11228764.956813376</v>
      </c>
      <c r="J11" s="10">
        <f t="shared" si="1"/>
        <v>12950245.493850332</v>
      </c>
      <c r="K11" s="10">
        <f t="shared" si="1"/>
        <v>14935982.268261239</v>
      </c>
      <c r="L11" s="10">
        <f t="shared" si="1"/>
        <v>17226539.990182895</v>
      </c>
    </row>
    <row r="12" spans="2:12" x14ac:dyDescent="0.35">
      <c r="B12" s="8" t="s">
        <v>10</v>
      </c>
      <c r="C12" s="10">
        <f>+C11*C9</f>
        <v>1350000</v>
      </c>
      <c r="D12" s="10">
        <f>+D11*D9</f>
        <v>2025596.9947124999</v>
      </c>
      <c r="E12" s="10">
        <f t="shared" ref="E12:L12" si="2">+E11*E9</f>
        <v>1649543.3202821047</v>
      </c>
      <c r="F12" s="10">
        <f t="shared" si="2"/>
        <v>-740588.22098921821</v>
      </c>
      <c r="G12" s="10">
        <f t="shared" si="2"/>
        <v>1507387.1602293656</v>
      </c>
      <c r="H12" s="10">
        <f t="shared" si="2"/>
        <v>1752547.3531172795</v>
      </c>
      <c r="I12" s="10">
        <f t="shared" si="2"/>
        <v>2021177.6922264076</v>
      </c>
      <c r="J12" s="10">
        <f t="shared" si="2"/>
        <v>2331044.1888930597</v>
      </c>
      <c r="K12" s="10">
        <f t="shared" si="2"/>
        <v>2688476.8082870231</v>
      </c>
      <c r="L12" s="10">
        <f t="shared" si="2"/>
        <v>3100777.1982329208</v>
      </c>
    </row>
    <row r="13" spans="2:12" x14ac:dyDescent="0.35">
      <c r="B13" s="8" t="s">
        <v>11</v>
      </c>
      <c r="C13" s="10">
        <v>1650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</row>
    <row r="14" spans="2:12" x14ac:dyDescent="0.35">
      <c r="B14" s="8" t="s">
        <v>12</v>
      </c>
      <c r="C14" s="10">
        <f>C11*C4/10000</f>
        <v>8000</v>
      </c>
      <c r="D14" s="10">
        <f>C14/5</f>
        <v>1600</v>
      </c>
      <c r="E14" s="10">
        <f>D14</f>
        <v>1600</v>
      </c>
      <c r="F14" s="10">
        <f t="shared" ref="F14:L14" si="3">E14</f>
        <v>1600</v>
      </c>
      <c r="G14" s="10">
        <f t="shared" si="3"/>
        <v>1600</v>
      </c>
      <c r="H14" s="10">
        <f t="shared" si="3"/>
        <v>1600</v>
      </c>
      <c r="I14" s="10">
        <f t="shared" si="3"/>
        <v>1600</v>
      </c>
      <c r="J14" s="10">
        <f t="shared" si="3"/>
        <v>1600</v>
      </c>
      <c r="K14" s="10">
        <f t="shared" si="3"/>
        <v>1600</v>
      </c>
      <c r="L14" s="10">
        <f t="shared" si="3"/>
        <v>1600</v>
      </c>
    </row>
    <row r="15" spans="2:12" x14ac:dyDescent="0.35">
      <c r="B15" s="8" t="s">
        <v>13</v>
      </c>
      <c r="C15" s="10">
        <f t="shared" ref="C15:L15" si="4">C11*$C$5/10000</f>
        <v>3540</v>
      </c>
      <c r="D15" s="10">
        <f t="shared" si="4"/>
        <v>4345.8262795649998</v>
      </c>
      <c r="E15" s="10">
        <f t="shared" si="4"/>
        <v>5561.3174798082391</v>
      </c>
      <c r="F15" s="10">
        <f t="shared" si="4"/>
        <v>6554.2057557545813</v>
      </c>
      <c r="G15" s="10">
        <f t="shared" si="4"/>
        <v>5929.0561635688382</v>
      </c>
      <c r="H15" s="10">
        <f t="shared" si="4"/>
        <v>6893.3529222613006</v>
      </c>
      <c r="I15" s="10">
        <f t="shared" si="4"/>
        <v>7949.9655894238713</v>
      </c>
      <c r="J15" s="10">
        <f t="shared" si="4"/>
        <v>9168.7738096460344</v>
      </c>
      <c r="K15" s="10">
        <f t="shared" si="4"/>
        <v>10574.675445928957</v>
      </c>
      <c r="L15" s="10">
        <f t="shared" si="4"/>
        <v>12196.390313049489</v>
      </c>
    </row>
    <row r="16" spans="2:12" x14ac:dyDescent="0.35">
      <c r="B16" s="8" t="s">
        <v>14</v>
      </c>
      <c r="C16" s="10">
        <f>C6</f>
        <v>1000</v>
      </c>
      <c r="D16" s="10">
        <f>C16</f>
        <v>1000</v>
      </c>
      <c r="E16" s="10">
        <f t="shared" ref="E16:L16" si="5">D16</f>
        <v>1000</v>
      </c>
      <c r="F16" s="10">
        <f t="shared" si="5"/>
        <v>1000</v>
      </c>
      <c r="G16" s="10">
        <f t="shared" si="5"/>
        <v>1000</v>
      </c>
      <c r="H16" s="10">
        <f t="shared" si="5"/>
        <v>1000</v>
      </c>
      <c r="I16" s="10">
        <f t="shared" si="5"/>
        <v>1000</v>
      </c>
      <c r="J16" s="10">
        <f t="shared" si="5"/>
        <v>1000</v>
      </c>
      <c r="K16" s="10">
        <f t="shared" si="5"/>
        <v>1000</v>
      </c>
      <c r="L16" s="10">
        <f t="shared" si="5"/>
        <v>1000</v>
      </c>
    </row>
    <row r="17" spans="2:13" x14ac:dyDescent="0.35">
      <c r="B17" s="6" t="s">
        <v>25</v>
      </c>
      <c r="C17" s="10">
        <f>$C$1*AVERAGE(C11,SUM(C11:C12)-SUM(C13:C16))</f>
        <v>85018.574999999997</v>
      </c>
      <c r="D17" s="10">
        <f t="shared" ref="D17:L17" si="6">$C$1*AVERAGE(D11,SUM(D11:D12)-SUM(D13:D16))</f>
        <v>107212.47443199701</v>
      </c>
      <c r="E17" s="10">
        <f t="shared" si="6"/>
        <v>130134.88789831042</v>
      </c>
      <c r="F17" s="10">
        <f t="shared" si="6"/>
        <v>133237.22323489113</v>
      </c>
      <c r="G17" s="10">
        <f t="shared" si="6"/>
        <v>136857.03246627396</v>
      </c>
      <c r="H17" s="10">
        <f t="shared" si="6"/>
        <v>159118.51776123594</v>
      </c>
      <c r="I17" s="10">
        <f t="shared" si="6"/>
        <v>183511.18230197803</v>
      </c>
      <c r="J17" s="10">
        <f t="shared" si="6"/>
        <v>211648.24802088059</v>
      </c>
      <c r="K17" s="10">
        <f t="shared" si="6"/>
        <v>244104.50002022678</v>
      </c>
      <c r="L17" s="10">
        <f t="shared" si="6"/>
        <v>281542.95591214247</v>
      </c>
      <c r="M17" s="18"/>
    </row>
    <row r="18" spans="2:13" x14ac:dyDescent="0.35">
      <c r="B18" s="6" t="s">
        <v>15</v>
      </c>
      <c r="C18" s="11">
        <f>SUM(C11:C12)-SUM(C13:C17)</f>
        <v>6250791.4249999998</v>
      </c>
      <c r="D18" s="11">
        <f t="shared" ref="D18:L18" si="7">SUM(D11:D12)-SUM(D13:D17)</f>
        <v>8049611.4052509377</v>
      </c>
      <c r="E18" s="11">
        <f t="shared" si="7"/>
        <v>9366215.3067235332</v>
      </c>
      <c r="F18" s="11">
        <f t="shared" si="7"/>
        <v>8374373.1123853642</v>
      </c>
      <c r="G18" s="11">
        <f t="shared" si="7"/>
        <v>9736374.1839848869</v>
      </c>
      <c r="H18" s="11">
        <f t="shared" si="7"/>
        <v>11320309.66641867</v>
      </c>
      <c r="I18" s="11">
        <f t="shared" si="7"/>
        <v>13055881.501148382</v>
      </c>
      <c r="J18" s="11">
        <f t="shared" si="7"/>
        <v>15057872.660912864</v>
      </c>
      <c r="K18" s="11">
        <f t="shared" si="7"/>
        <v>17367179.901082106</v>
      </c>
      <c r="L18" s="11">
        <f t="shared" si="7"/>
        <v>20030977.842190627</v>
      </c>
      <c r="M18" s="19"/>
    </row>
    <row r="19" spans="2:13" x14ac:dyDescent="0.35">
      <c r="B19" s="6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"/>
    </row>
    <row r="20" spans="2:13" x14ac:dyDescent="0.35">
      <c r="B20" s="6" t="s">
        <v>26</v>
      </c>
      <c r="C20" s="11">
        <f>C11</f>
        <v>5000000</v>
      </c>
      <c r="D20" s="11">
        <f t="shared" ref="D20:L20" si="8">IF(C27&lt;=0,C20,MAX(C20,C18))</f>
        <v>6250791.4249999998</v>
      </c>
      <c r="E20" s="11">
        <f t="shared" si="8"/>
        <v>8049611.4052509377</v>
      </c>
      <c r="F20" s="11">
        <f t="shared" si="8"/>
        <v>9366215.3067235332</v>
      </c>
      <c r="G20" s="11">
        <f t="shared" si="8"/>
        <v>9366215.3067235332</v>
      </c>
      <c r="H20" s="11">
        <f t="shared" si="8"/>
        <v>9366215.3067235332</v>
      </c>
      <c r="I20" s="11">
        <f t="shared" si="8"/>
        <v>11320309.66641867</v>
      </c>
      <c r="J20" s="11">
        <f t="shared" si="8"/>
        <v>13055881.501148382</v>
      </c>
      <c r="K20" s="11">
        <f t="shared" si="8"/>
        <v>15057872.660912864</v>
      </c>
      <c r="L20" s="11">
        <f t="shared" si="8"/>
        <v>17367179.901082106</v>
      </c>
      <c r="M20" s="4"/>
    </row>
    <row r="21" spans="2:13" x14ac:dyDescent="0.35">
      <c r="B21" s="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"/>
    </row>
    <row r="22" spans="2:13" x14ac:dyDescent="0.35">
      <c r="B22" s="20" t="s">
        <v>27</v>
      </c>
      <c r="C22" s="21">
        <f>C11</f>
        <v>5000000</v>
      </c>
      <c r="D22" s="21">
        <f t="shared" ref="D22:L22" si="9">IF(C27&lt;=0,C22,MAX(C22,C29))</f>
        <v>6138172.7112499997</v>
      </c>
      <c r="E22" s="21">
        <f t="shared" si="9"/>
        <v>7854968.1918195467</v>
      </c>
      <c r="F22" s="21">
        <f t="shared" si="9"/>
        <v>9257352.7623652276</v>
      </c>
      <c r="G22" s="21">
        <f t="shared" si="9"/>
        <v>9257352.7623652276</v>
      </c>
      <c r="H22" s="21">
        <f t="shared" si="9"/>
        <v>9257352.7623652276</v>
      </c>
      <c r="I22" s="21">
        <f t="shared" si="9"/>
        <v>11228764.956813376</v>
      </c>
      <c r="J22" s="21">
        <f t="shared" si="9"/>
        <v>12950245.493850332</v>
      </c>
      <c r="K22" s="21">
        <f t="shared" si="9"/>
        <v>14935982.268261239</v>
      </c>
      <c r="L22" s="21">
        <f t="shared" si="9"/>
        <v>17226539.990182895</v>
      </c>
      <c r="M22" s="22"/>
    </row>
    <row r="23" spans="2:13" x14ac:dyDescent="0.35">
      <c r="B23" s="20" t="s">
        <v>28</v>
      </c>
      <c r="C23" s="21">
        <f>C11</f>
        <v>5000000</v>
      </c>
      <c r="D23" s="21">
        <f t="shared" ref="D23:L23" si="10">D11</f>
        <v>6138172.7112499997</v>
      </c>
      <c r="E23" s="21">
        <f t="shared" si="10"/>
        <v>7854968.1918195467</v>
      </c>
      <c r="F23" s="21">
        <f t="shared" si="10"/>
        <v>9257352.7623652276</v>
      </c>
      <c r="G23" s="21">
        <f t="shared" si="10"/>
        <v>8374373.1123853642</v>
      </c>
      <c r="H23" s="21">
        <f t="shared" si="10"/>
        <v>9736374.1839848869</v>
      </c>
      <c r="I23" s="21">
        <f t="shared" si="10"/>
        <v>11228764.956813376</v>
      </c>
      <c r="J23" s="21">
        <f t="shared" si="10"/>
        <v>12950245.493850332</v>
      </c>
      <c r="K23" s="21">
        <f t="shared" si="10"/>
        <v>14935982.268261239</v>
      </c>
      <c r="L23" s="21">
        <f t="shared" si="10"/>
        <v>17226539.990182895</v>
      </c>
      <c r="M23" s="22"/>
    </row>
    <row r="24" spans="2:13" ht="29" x14ac:dyDescent="0.35">
      <c r="B24" s="23" t="s">
        <v>29</v>
      </c>
      <c r="C24" s="24">
        <f>MAX(C22,C23)</f>
        <v>5000000</v>
      </c>
      <c r="D24" s="24">
        <f t="shared" ref="D24:L24" si="11">MAX(D22,D23)</f>
        <v>6138172.7112499997</v>
      </c>
      <c r="E24" s="24">
        <f t="shared" si="11"/>
        <v>7854968.1918195467</v>
      </c>
      <c r="F24" s="24">
        <f t="shared" si="11"/>
        <v>9257352.7623652276</v>
      </c>
      <c r="G24" s="24">
        <f t="shared" si="11"/>
        <v>9257352.7623652276</v>
      </c>
      <c r="H24" s="24">
        <f t="shared" si="11"/>
        <v>9736374.1839848869</v>
      </c>
      <c r="I24" s="24">
        <f t="shared" si="11"/>
        <v>11228764.956813376</v>
      </c>
      <c r="J24" s="24">
        <f t="shared" si="11"/>
        <v>12950245.493850332</v>
      </c>
      <c r="K24" s="24">
        <f t="shared" si="11"/>
        <v>14935982.268261239</v>
      </c>
      <c r="L24" s="24">
        <f t="shared" si="11"/>
        <v>17226539.990182895</v>
      </c>
      <c r="M24" s="22"/>
    </row>
    <row r="25" spans="2:13" x14ac:dyDescent="0.35">
      <c r="B25" s="8" t="s">
        <v>30</v>
      </c>
      <c r="C25" s="10">
        <f>C24*(1+$C$3)</f>
        <v>5500000</v>
      </c>
      <c r="D25" s="10">
        <f t="shared" ref="D25:L25" si="12">D24*(1+$C$3)</f>
        <v>6751989.9823750006</v>
      </c>
      <c r="E25" s="10">
        <f t="shared" si="12"/>
        <v>8640465.0110015012</v>
      </c>
      <c r="F25" s="10">
        <f t="shared" si="12"/>
        <v>10183088.038601751</v>
      </c>
      <c r="G25" s="10">
        <f t="shared" si="12"/>
        <v>10183088.038601751</v>
      </c>
      <c r="H25" s="10">
        <f t="shared" si="12"/>
        <v>10710011.602383377</v>
      </c>
      <c r="I25" s="10">
        <f t="shared" si="12"/>
        <v>12351641.452494714</v>
      </c>
      <c r="J25" s="10">
        <f t="shared" si="12"/>
        <v>14245270.043235365</v>
      </c>
      <c r="K25" s="10">
        <f t="shared" si="12"/>
        <v>16429580.495087365</v>
      </c>
      <c r="L25" s="10">
        <f t="shared" si="12"/>
        <v>18949193.989201188</v>
      </c>
      <c r="M25" s="25"/>
    </row>
    <row r="26" spans="2:13" x14ac:dyDescent="0.35"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5"/>
    </row>
    <row r="27" spans="2:13" x14ac:dyDescent="0.35">
      <c r="B27" s="6" t="s">
        <v>31</v>
      </c>
      <c r="C27" s="11">
        <f t="shared" ref="C27:L27" si="13">MAX(C18-C25,0)*$C$2</f>
        <v>112618.71374999997</v>
      </c>
      <c r="D27" s="11">
        <f t="shared" si="13"/>
        <v>194643.21343139056</v>
      </c>
      <c r="E27" s="11">
        <f t="shared" si="13"/>
        <v>108862.54435830479</v>
      </c>
      <c r="F27" s="11">
        <f t="shared" si="13"/>
        <v>0</v>
      </c>
      <c r="G27" s="11">
        <f t="shared" si="13"/>
        <v>0</v>
      </c>
      <c r="H27" s="11">
        <f t="shared" si="13"/>
        <v>91544.709605293901</v>
      </c>
      <c r="I27" s="11">
        <f t="shared" si="13"/>
        <v>105636.00729805017</v>
      </c>
      <c r="J27" s="11">
        <f t="shared" si="13"/>
        <v>121890.39265162479</v>
      </c>
      <c r="K27" s="11">
        <f t="shared" si="13"/>
        <v>140639.91089921119</v>
      </c>
      <c r="L27" s="11">
        <f t="shared" si="13"/>
        <v>162267.57794841583</v>
      </c>
      <c r="M27" s="26"/>
    </row>
    <row r="28" spans="2:13" x14ac:dyDescent="0.35">
      <c r="B28" s="6" t="s">
        <v>22</v>
      </c>
      <c r="C28" s="11">
        <f>C27+C17</f>
        <v>197637.28874999995</v>
      </c>
      <c r="D28" s="11">
        <f t="shared" ref="D28:L28" si="14">D27+D17</f>
        <v>301855.68786338757</v>
      </c>
      <c r="E28" s="11">
        <f t="shared" si="14"/>
        <v>238997.4322566152</v>
      </c>
      <c r="F28" s="11">
        <f t="shared" si="14"/>
        <v>133237.22323489113</v>
      </c>
      <c r="G28" s="11">
        <f t="shared" si="14"/>
        <v>136857.03246627396</v>
      </c>
      <c r="H28" s="11">
        <f t="shared" si="14"/>
        <v>250663.22736652984</v>
      </c>
      <c r="I28" s="11">
        <f t="shared" si="14"/>
        <v>289147.18960002821</v>
      </c>
      <c r="J28" s="11">
        <f t="shared" si="14"/>
        <v>333538.64067250537</v>
      </c>
      <c r="K28" s="11">
        <f t="shared" si="14"/>
        <v>384744.410919438</v>
      </c>
      <c r="L28" s="11">
        <f t="shared" si="14"/>
        <v>443810.53386055829</v>
      </c>
      <c r="M28" s="26"/>
    </row>
    <row r="29" spans="2:13" x14ac:dyDescent="0.35">
      <c r="B29" s="8" t="s">
        <v>17</v>
      </c>
      <c r="C29" s="10">
        <f t="shared" ref="C29:L29" si="15">+C18-C27</f>
        <v>6138172.7112499997</v>
      </c>
      <c r="D29" s="10">
        <f t="shared" si="15"/>
        <v>7854968.1918195467</v>
      </c>
      <c r="E29" s="10">
        <f t="shared" si="15"/>
        <v>9257352.7623652276</v>
      </c>
      <c r="F29" s="10">
        <f t="shared" si="15"/>
        <v>8374373.1123853642</v>
      </c>
      <c r="G29" s="10">
        <f t="shared" si="15"/>
        <v>9736374.1839848869</v>
      </c>
      <c r="H29" s="10">
        <f t="shared" si="15"/>
        <v>11228764.956813376</v>
      </c>
      <c r="I29" s="10">
        <f t="shared" si="15"/>
        <v>12950245.493850332</v>
      </c>
      <c r="J29" s="10">
        <f t="shared" si="15"/>
        <v>14935982.268261239</v>
      </c>
      <c r="K29" s="10">
        <f t="shared" si="15"/>
        <v>17226539.990182895</v>
      </c>
      <c r="L29" s="10">
        <f t="shared" si="15"/>
        <v>19868710.264242209</v>
      </c>
    </row>
    <row r="30" spans="2:13" x14ac:dyDescent="0.35">
      <c r="B30" s="6" t="s">
        <v>18</v>
      </c>
      <c r="C30" s="13">
        <f>+C28/AVERAGE(C18,C11)</f>
        <v>3.513304642922041E-2</v>
      </c>
      <c r="D30" s="13">
        <f t="shared" ref="D30:L30" si="16">+D28/AVERAGE(D18,D11)</f>
        <v>4.2551491534512126E-2</v>
      </c>
      <c r="E30" s="13">
        <f t="shared" si="16"/>
        <v>2.7756214580355001E-2</v>
      </c>
      <c r="F30" s="13">
        <f t="shared" si="16"/>
        <v>1.5113350125944586E-2</v>
      </c>
      <c r="G30" s="13">
        <f t="shared" si="16"/>
        <v>1.5113350125944586E-2</v>
      </c>
      <c r="H30" s="13">
        <f t="shared" si="16"/>
        <v>2.3808423885485257E-2</v>
      </c>
      <c r="I30" s="13">
        <f t="shared" si="16"/>
        <v>2.3813168546683194E-2</v>
      </c>
      <c r="J30" s="13">
        <f t="shared" si="16"/>
        <v>2.3817283176933626E-2</v>
      </c>
      <c r="K30" s="13">
        <f t="shared" si="16"/>
        <v>2.3820851277809068E-2</v>
      </c>
      <c r="L30" s="13">
        <f t="shared" si="16"/>
        <v>2.3823945323320803E-2</v>
      </c>
      <c r="M30" s="4"/>
    </row>
    <row r="32" spans="2:13" x14ac:dyDescent="0.35">
      <c r="B32" t="s">
        <v>19</v>
      </c>
    </row>
    <row r="33" spans="2:2" x14ac:dyDescent="0.35">
      <c r="B33" t="s">
        <v>20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fixed</vt:lpstr>
      <vt:lpstr>hybrid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Arjun Kaushigan</dc:creator>
  <cp:lastModifiedBy>Pooja Verma</cp:lastModifiedBy>
  <dcterms:created xsi:type="dcterms:W3CDTF">2023-07-29T07:10:00Z</dcterms:created>
  <dcterms:modified xsi:type="dcterms:W3CDTF">2023-08-29T05:50:36Z</dcterms:modified>
</cp:coreProperties>
</file>