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cellusindia-my.sharepoint.com/personal/pooja_marcellus_in/Documents/Desktop/"/>
    </mc:Choice>
  </mc:AlternateContent>
  <xr:revisionPtr revIDLastSave="0" documentId="8_{F040B38C-F224-4F50-A886-19BEE1E1872A}" xr6:coauthVersionLast="47" xr6:coauthVersionMax="47" xr10:uidLastSave="{00000000-0000-0000-0000-000000000000}"/>
  <bookViews>
    <workbookView xWindow="-110" yWindow="-110" windowWidth="19420" windowHeight="10420" xr2:uid="{6C1CD46D-969D-4B0A-9019-758BC150E4CE}"/>
  </bookViews>
  <sheets>
    <sheet name="fixed" sheetId="1" r:id="rId1"/>
    <sheet name="hybri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2" l="1"/>
  <c r="K9" i="2"/>
  <c r="J9" i="2"/>
  <c r="I9" i="2"/>
  <c r="H9" i="2"/>
  <c r="G9" i="2"/>
  <c r="F9" i="2"/>
  <c r="E9" i="2"/>
  <c r="D9" i="2"/>
  <c r="C9" i="2"/>
  <c r="C23" i="2"/>
  <c r="C22" i="2"/>
  <c r="C24" i="2" s="1"/>
  <c r="C25" i="2" s="1"/>
  <c r="C20" i="2"/>
  <c r="C16" i="2"/>
  <c r="D16" i="2" s="1"/>
  <c r="E16" i="2" s="1"/>
  <c r="F16" i="2" s="1"/>
  <c r="G16" i="2" s="1"/>
  <c r="H16" i="2" s="1"/>
  <c r="I16" i="2" s="1"/>
  <c r="J16" i="2" s="1"/>
  <c r="K16" i="2" s="1"/>
  <c r="L16" i="2" s="1"/>
  <c r="C15" i="2"/>
  <c r="C14" i="2"/>
  <c r="D14" i="2" s="1"/>
  <c r="E14" i="2" s="1"/>
  <c r="F14" i="2" s="1"/>
  <c r="G14" i="2" s="1"/>
  <c r="H14" i="2" s="1"/>
  <c r="I14" i="2" s="1"/>
  <c r="J14" i="2" s="1"/>
  <c r="K14" i="2" s="1"/>
  <c r="L14" i="2" s="1"/>
  <c r="D10" i="2"/>
  <c r="E10" i="2" s="1"/>
  <c r="F10" i="2" s="1"/>
  <c r="G10" i="2" s="1"/>
  <c r="H10" i="2" s="1"/>
  <c r="I10" i="2" s="1"/>
  <c r="J10" i="2" s="1"/>
  <c r="K10" i="2" s="1"/>
  <c r="L10" i="2" s="1"/>
  <c r="C12" i="2"/>
  <c r="C5" i="2"/>
  <c r="C17" i="2" l="1"/>
  <c r="C18" i="2" s="1"/>
  <c r="C27" i="2" l="1"/>
  <c r="C29" i="2" s="1"/>
  <c r="D11" i="2" s="1"/>
  <c r="D15" i="2" l="1"/>
  <c r="D23" i="2"/>
  <c r="D12" i="2"/>
  <c r="D22" i="2"/>
  <c r="D24" i="2" s="1"/>
  <c r="D25" i="2" s="1"/>
  <c r="D20" i="2"/>
  <c r="C28" i="2"/>
  <c r="C30" i="2" l="1"/>
  <c r="C31" i="1"/>
  <c r="D17" i="2"/>
  <c r="D18" i="2" s="1"/>
  <c r="D27" i="2" l="1"/>
  <c r="E20" i="2" l="1"/>
  <c r="D28" i="2"/>
  <c r="D29" i="2"/>
  <c r="E11" i="2" s="1"/>
  <c r="D30" i="2" l="1"/>
  <c r="D31" i="1"/>
  <c r="E22" i="2"/>
  <c r="E12" i="2"/>
  <c r="E23" i="2"/>
  <c r="E15" i="2"/>
  <c r="E24" i="2" l="1"/>
  <c r="E25" i="2" s="1"/>
  <c r="E17" i="2"/>
  <c r="E18" i="2" s="1"/>
  <c r="E27" i="2" l="1"/>
  <c r="E29" i="2" s="1"/>
  <c r="F11" i="2" s="1"/>
  <c r="F23" i="2" l="1"/>
  <c r="F12" i="2"/>
  <c r="F15" i="2"/>
  <c r="E28" i="2"/>
  <c r="F22" i="2"/>
  <c r="F20" i="2"/>
  <c r="E30" i="2" l="1"/>
  <c r="E31" i="1"/>
  <c r="F17" i="2"/>
  <c r="F18" i="2" s="1"/>
  <c r="F24" i="2"/>
  <c r="F25" i="2" s="1"/>
  <c r="F27" i="2" l="1"/>
  <c r="F29" i="2" s="1"/>
  <c r="G11" i="2" s="1"/>
  <c r="G15" i="2" l="1"/>
  <c r="G23" i="2"/>
  <c r="G12" i="2"/>
  <c r="F28" i="2"/>
  <c r="G22" i="2"/>
  <c r="G24" i="2" s="1"/>
  <c r="G25" i="2" s="1"/>
  <c r="G20" i="2"/>
  <c r="F30" i="2" l="1"/>
  <c r="F31" i="1"/>
  <c r="G17" i="2"/>
  <c r="G18" i="2" s="1"/>
  <c r="G27" i="2" l="1"/>
  <c r="G29" i="2" s="1"/>
  <c r="H11" i="2" s="1"/>
  <c r="H12" i="2" l="1"/>
  <c r="H15" i="2"/>
  <c r="H23" i="2"/>
  <c r="H22" i="2"/>
  <c r="H24" i="2" s="1"/>
  <c r="H25" i="2" s="1"/>
  <c r="G28" i="2"/>
  <c r="H20" i="2"/>
  <c r="G30" i="2" l="1"/>
  <c r="G31" i="1"/>
  <c r="H17" i="2"/>
  <c r="H18" i="2" s="1"/>
  <c r="H27" i="2" l="1"/>
  <c r="I20" i="2" l="1"/>
  <c r="H28" i="2"/>
  <c r="H29" i="2"/>
  <c r="I11" i="2" s="1"/>
  <c r="H30" i="2" l="1"/>
  <c r="H31" i="1"/>
  <c r="I15" i="2"/>
  <c r="I23" i="2"/>
  <c r="I12" i="2"/>
  <c r="I22" i="2"/>
  <c r="I24" i="2" l="1"/>
  <c r="I25" i="2" s="1"/>
  <c r="I17" i="2"/>
  <c r="I18" i="2" s="1"/>
  <c r="I27" i="2" l="1"/>
  <c r="I29" i="2" s="1"/>
  <c r="J11" i="2" s="1"/>
  <c r="J15" i="2" s="1"/>
  <c r="I28" i="2" l="1"/>
  <c r="J20" i="2"/>
  <c r="J22" i="2"/>
  <c r="J12" i="2"/>
  <c r="J17" i="2" s="1"/>
  <c r="J18" i="2" s="1"/>
  <c r="J23" i="2"/>
  <c r="I30" i="2" l="1"/>
  <c r="I31" i="1"/>
  <c r="J24" i="2"/>
  <c r="J25" i="2" s="1"/>
  <c r="J27" i="2"/>
  <c r="J29" i="2" s="1"/>
  <c r="K11" i="2" s="1"/>
  <c r="K15" i="2" l="1"/>
  <c r="K12" i="2"/>
  <c r="K23" i="2"/>
  <c r="J28" i="2"/>
  <c r="K22" i="2"/>
  <c r="K20" i="2"/>
  <c r="K24" i="2" l="1"/>
  <c r="K25" i="2" s="1"/>
  <c r="J30" i="2"/>
  <c r="J31" i="1"/>
  <c r="K17" i="2"/>
  <c r="K18" i="2" s="1"/>
  <c r="K27" i="2" l="1"/>
  <c r="K29" i="2" s="1"/>
  <c r="L11" i="2" s="1"/>
  <c r="L15" i="2" s="1"/>
  <c r="L12" i="2" l="1"/>
  <c r="L23" i="2"/>
  <c r="L24" i="2" s="1"/>
  <c r="L25" i="2" s="1"/>
  <c r="L20" i="2"/>
  <c r="K28" i="2"/>
  <c r="L22" i="2"/>
  <c r="K30" i="2"/>
  <c r="K31" i="1"/>
  <c r="L17" i="2"/>
  <c r="L18" i="2" s="1"/>
  <c r="L27" i="2" l="1"/>
  <c r="L28" i="2" s="1"/>
  <c r="L30" i="2" l="1"/>
  <c r="L31" i="1"/>
  <c r="M31" i="1" s="1"/>
  <c r="L29" i="2"/>
  <c r="E29" i="1" l="1"/>
  <c r="F29" i="1" s="1"/>
  <c r="G29" i="1" s="1"/>
  <c r="H29" i="1" s="1"/>
  <c r="I29" i="1" s="1"/>
  <c r="J29" i="1" s="1"/>
  <c r="K29" i="1" s="1"/>
  <c r="L29" i="1" s="1"/>
  <c r="D29" i="1"/>
  <c r="C16" i="1"/>
  <c r="D16" i="1" s="1"/>
  <c r="E16" i="1" s="1"/>
  <c r="F16" i="1" s="1"/>
  <c r="G16" i="1" s="1"/>
  <c r="H16" i="1" s="1"/>
  <c r="I16" i="1" s="1"/>
  <c r="J16" i="1" s="1"/>
  <c r="K16" i="1" s="1"/>
  <c r="L16" i="1" s="1"/>
  <c r="C14" i="1"/>
  <c r="D14" i="1" s="1"/>
  <c r="E14" i="1" s="1"/>
  <c r="F14" i="1" s="1"/>
  <c r="G14" i="1" s="1"/>
  <c r="H14" i="1" s="1"/>
  <c r="I14" i="1" s="1"/>
  <c r="J14" i="1" s="1"/>
  <c r="K14" i="1" s="1"/>
  <c r="L14" i="1" s="1"/>
  <c r="C12" i="1"/>
  <c r="C17" i="1" s="1"/>
  <c r="D10" i="1"/>
  <c r="E10" i="1" s="1"/>
  <c r="F10" i="1" s="1"/>
  <c r="G10" i="1" s="1"/>
  <c r="H10" i="1" s="1"/>
  <c r="I10" i="1" s="1"/>
  <c r="J10" i="1" s="1"/>
  <c r="K10" i="1" s="1"/>
  <c r="L10" i="1" s="1"/>
  <c r="C5" i="1"/>
  <c r="C15" i="1" s="1"/>
  <c r="C19" i="1" l="1"/>
  <c r="C20" i="1" l="1"/>
  <c r="D11" i="1" s="1"/>
  <c r="D12" i="1" s="1"/>
  <c r="C30" i="1"/>
  <c r="C21" i="1"/>
  <c r="D15" i="1" l="1"/>
  <c r="D17" i="1"/>
  <c r="D19" i="1"/>
  <c r="D30" i="1" s="1"/>
  <c r="D21" i="1" l="1"/>
  <c r="D20" i="1"/>
  <c r="E11" i="1" s="1"/>
  <c r="E15" i="1" l="1"/>
  <c r="E12" i="1"/>
  <c r="E17" i="1" s="1"/>
  <c r="E19" i="1" l="1"/>
  <c r="E30" i="1" s="1"/>
  <c r="E20" i="1"/>
  <c r="F11" i="1" s="1"/>
  <c r="F15" i="1" s="1"/>
  <c r="E21" i="1"/>
  <c r="F12" i="1" l="1"/>
  <c r="F17" i="1" s="1"/>
  <c r="F19" i="1"/>
  <c r="F21" i="1"/>
  <c r="F20" i="1" l="1"/>
  <c r="G11" i="1" s="1"/>
  <c r="F30" i="1"/>
  <c r="G15" i="1"/>
  <c r="G12" i="1"/>
  <c r="G19" i="1" s="1"/>
  <c r="G30" i="1" s="1"/>
  <c r="G17" i="1" l="1"/>
  <c r="G20" i="1" s="1"/>
  <c r="H11" i="1" s="1"/>
  <c r="H15" i="1" s="1"/>
  <c r="G21" i="1"/>
  <c r="H12" i="1" l="1"/>
  <c r="H17" i="1" s="1"/>
  <c r="H19" i="1" l="1"/>
  <c r="H20" i="1" l="1"/>
  <c r="I11" i="1" s="1"/>
  <c r="H30" i="1"/>
  <c r="H21" i="1"/>
  <c r="I12" i="1" l="1"/>
  <c r="I19" i="1" s="1"/>
  <c r="I15" i="1"/>
  <c r="I17" i="1" l="1"/>
  <c r="I20" i="1" s="1"/>
  <c r="J11" i="1" s="1"/>
  <c r="I30" i="1"/>
  <c r="I21" i="1"/>
  <c r="J12" i="1" l="1"/>
  <c r="J15" i="1"/>
  <c r="J19" i="1" s="1"/>
  <c r="J17" i="1" l="1"/>
  <c r="J20" i="1" s="1"/>
  <c r="K11" i="1" s="1"/>
  <c r="J30" i="1"/>
  <c r="J21" i="1" l="1"/>
  <c r="K12" i="1"/>
  <c r="K17" i="1" s="1"/>
  <c r="K15" i="1"/>
  <c r="K19" i="1" l="1"/>
  <c r="K30" i="1" l="1"/>
  <c r="K21" i="1"/>
  <c r="K20" i="1"/>
  <c r="L11" i="1" s="1"/>
  <c r="L12" i="1" l="1"/>
  <c r="L19" i="1" s="1"/>
  <c r="L15" i="1"/>
  <c r="L30" i="1" l="1"/>
  <c r="M30" i="1" s="1"/>
  <c r="L17" i="1"/>
  <c r="L20" i="1" s="1"/>
  <c r="L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tc={CA936629-906A-459C-AE2C-C96701AF0E2E}</author>
  </authors>
  <commentList>
    <comment ref="D14" authorId="0" shapeId="0" xr:uid="{CA936629-906A-459C-AE2C-C96701AF0E2E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Assumption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tc={A51A90E7-43B0-46C9-A237-C5097B6E9986}</author>
  </authors>
  <commentList>
    <comment ref="D14" authorId="0" shapeId="0" xr:uid="{A51A90E7-43B0-46C9-A237-C5097B6E9986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Assumption</t>
      </text>
    </comment>
  </commentList>
</comments>
</file>

<file path=xl/sharedStrings.xml><?xml version="1.0" encoding="utf-8"?>
<sst xmlns="http://schemas.openxmlformats.org/spreadsheetml/2006/main" count="54" uniqueCount="32">
  <si>
    <t>Fixed fees</t>
  </si>
  <si>
    <t>Profit share above hurdle</t>
  </si>
  <si>
    <t>Hurdle rate</t>
  </si>
  <si>
    <t>Brokerage + STT (incl. GST) in bps</t>
  </si>
  <si>
    <t>Custody &amp; Fund Accounting in bps</t>
  </si>
  <si>
    <t>Audit Fees</t>
  </si>
  <si>
    <t>Variable</t>
  </si>
  <si>
    <t>Return</t>
  </si>
  <si>
    <t>Year</t>
  </si>
  <si>
    <t>Opening capital</t>
  </si>
  <si>
    <t>Add profit</t>
  </si>
  <si>
    <t>Less: Accounting opening fees*</t>
  </si>
  <si>
    <t>Less: Brokerage &amp; STT &amp; GST</t>
  </si>
  <si>
    <t>Less: Custody &amp; Fund A/cing**</t>
  </si>
  <si>
    <t>Lee: Audit Fees</t>
  </si>
  <si>
    <t>Pre- fees AUM</t>
  </si>
  <si>
    <t>Fees</t>
  </si>
  <si>
    <t>Ending AUM</t>
  </si>
  <si>
    <t>Fees a % of Average AUM</t>
  </si>
  <si>
    <t>* Charged by bank. For Individual account opening cost</t>
  </si>
  <si>
    <t>** Custody &amp; Fund accounting is charged on average AUM. Here is charged on opening AUM for simplicity sake</t>
  </si>
  <si>
    <t>Summary</t>
  </si>
  <si>
    <t>Total Fees</t>
  </si>
  <si>
    <t>Pure Fixed Fees</t>
  </si>
  <si>
    <t>Hybrid Fee</t>
  </si>
  <si>
    <t>Lee: Fixed Fees</t>
  </si>
  <si>
    <t>High Watermark</t>
  </si>
  <si>
    <r>
      <t xml:space="preserve">High Watermark (Net of Fees) - </t>
    </r>
    <r>
      <rPr>
        <b/>
        <sz val="11"/>
        <color theme="1"/>
        <rFont val="Calibri"/>
        <family val="2"/>
        <scheme val="minor"/>
      </rPr>
      <t>A</t>
    </r>
  </si>
  <si>
    <r>
      <t xml:space="preserve">Opening AUM - </t>
    </r>
    <r>
      <rPr>
        <b/>
        <sz val="11"/>
        <color theme="1"/>
        <rFont val="Calibri"/>
        <family val="2"/>
        <scheme val="minor"/>
      </rPr>
      <t>B</t>
    </r>
  </si>
  <si>
    <t>Amount on which Hurdle to be calculated (Higher of A or B)</t>
  </si>
  <si>
    <t>Hurdle AUM</t>
  </si>
  <si>
    <t>Performance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</si>
</sst>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%"/>
    <numFmt numFmtId="165" formatCode="_(* #,##0_);_(* \(#,##0\);_(* &quot;-&quot;??_);_(@_)"/>
  </numFmts>
  <fonts count="4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164" fontId="2" fillId="2" borderId="0" xfId="0" applyNumberFormat="1" applyFont="1" applyFill="1"/>
    <xf numFmtId="9" fontId="2" fillId="2" borderId="0" xfId="0" applyNumberFormat="1" applyFont="1" applyFill="1"/>
    <xf numFmtId="165" fontId="2" fillId="2" borderId="0" xfId="1" applyNumberFormat="1" applyFont="1" applyFill="1"/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/>
    <xf numFmtId="10" fontId="2" fillId="2" borderId="1" xfId="0" applyNumberFormat="1" applyFont="1" applyFill="1" applyBorder="1"/>
    <xf numFmtId="0" fontId="0" fillId="0" borderId="1" xfId="0" applyBorder="1"/>
    <xf numFmtId="3" fontId="0" fillId="3" borderId="1" xfId="1" applyNumberFormat="1" applyFont="1" applyFill="1" applyBorder="1"/>
    <xf numFmtId="3" fontId="0" fillId="0" borderId="1" xfId="1" applyNumberFormat="1" applyFont="1" applyBorder="1"/>
    <xf numFmtId="3" fontId="2" fillId="0" borderId="1" xfId="1" applyNumberFormat="1" applyFont="1" applyBorder="1"/>
    <xf numFmtId="9" fontId="0" fillId="0" borderId="2" xfId="2" applyFont="1" applyFill="1" applyBorder="1"/>
    <xf numFmtId="10" fontId="2" fillId="0" borderId="1" xfId="0" applyNumberFormat="1" applyFont="1" applyBorder="1"/>
    <xf numFmtId="165" fontId="0" fillId="0" borderId="1" xfId="1" applyNumberFormat="1" applyFont="1" applyBorder="1"/>
    <xf numFmtId="9" fontId="0" fillId="0" borderId="3" xfId="2" applyFont="1" applyFill="1" applyBorder="1"/>
    <xf numFmtId="3" fontId="0" fillId="0" borderId="1" xfId="0" applyNumberFormat="1" applyBorder="1"/>
    <xf numFmtId="10" fontId="2" fillId="2" borderId="0" xfId="0" applyNumberFormat="1" applyFont="1" applyFill="1"/>
    <xf numFmtId="165" fontId="2" fillId="0" borderId="0" xfId="1" applyNumberFormat="1" applyFont="1" applyFill="1"/>
    <xf numFmtId="3" fontId="0" fillId="0" borderId="0" xfId="0" applyNumberFormat="1"/>
    <xf numFmtId="3" fontId="2" fillId="0" borderId="0" xfId="0" applyNumberFormat="1" applyFont="1"/>
    <xf numFmtId="0" fontId="0" fillId="4" borderId="1" xfId="0" applyFill="1" applyBorder="1"/>
    <xf numFmtId="3" fontId="3" fillId="4" borderId="1" xfId="1" applyNumberFormat="1" applyFont="1" applyFill="1" applyBorder="1"/>
    <xf numFmtId="0" fontId="2" fillId="3" borderId="0" xfId="0" applyFont="1" applyFill="1"/>
    <xf numFmtId="0" fontId="2" fillId="4" borderId="1" xfId="0" applyFont="1" applyFill="1" applyBorder="1" applyAlignment="1">
      <alignment wrapText="1"/>
    </xf>
    <xf numFmtId="3" fontId="2" fillId="4" borderId="1" xfId="1" applyNumberFormat="1" applyFont="1" applyFill="1" applyBorder="1"/>
    <xf numFmtId="0" fontId="0" fillId="3" borderId="0" xfId="0" applyFill="1"/>
    <xf numFmtId="3" fontId="0" fillId="3" borderId="0" xfId="0" applyNumberForma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itesh Bhadani" id="{F241F891-FC12-49B6-BF13-248C0BA7041D}" userId="Nitesh Bhadani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4" dT="2020-06-24T10:40:26.49" personId="{F241F891-FC12-49B6-BF13-248C0BA7041D}" id="{CA936629-906A-459C-AE2C-C96701AF0E2E}">
    <text>Assumption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14" dT="2020-06-24T10:40:26.49" personId="{F241F891-FC12-49B6-BF13-248C0BA7041D}" id="{A51A90E7-43B0-46C9-A237-C5097B6E9986}">
    <text>Assumption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AFD6A-B0D1-41F3-96D4-0065841BB1C6}">
  <dimension ref="B1:N37"/>
  <sheetViews>
    <sheetView tabSelected="1" topLeftCell="A19" workbookViewId="0">
      <selection activeCell="B25" sqref="B25"/>
    </sheetView>
  </sheetViews>
  <sheetFormatPr defaultColWidth="8.81640625" defaultRowHeight="14.5" x14ac:dyDescent="0.35"/>
  <cols>
    <col min="2" max="2" width="30.1796875" customWidth="1"/>
    <col min="3" max="3" width="12.81640625" bestFit="1" customWidth="1"/>
    <col min="4" max="7" width="10.81640625" bestFit="1" customWidth="1"/>
    <col min="8" max="8" width="11.54296875" bestFit="1" customWidth="1"/>
    <col min="9" max="12" width="10.81640625" bestFit="1" customWidth="1"/>
    <col min="13" max="13" width="12.54296875" bestFit="1" customWidth="1"/>
  </cols>
  <sheetData>
    <row r="1" spans="2:12" x14ac:dyDescent="0.35">
      <c r="B1" t="s">
        <v>0</v>
      </c>
      <c r="C1" s="1">
        <v>0.02</v>
      </c>
    </row>
    <row r="2" spans="2:12" x14ac:dyDescent="0.35">
      <c r="B2" t="s">
        <v>1</v>
      </c>
      <c r="C2" s="2">
        <v>0</v>
      </c>
    </row>
    <row r="3" spans="2:12" x14ac:dyDescent="0.35">
      <c r="B3" t="s">
        <v>2</v>
      </c>
      <c r="C3" s="2">
        <v>0</v>
      </c>
    </row>
    <row r="4" spans="2:12" x14ac:dyDescent="0.35">
      <c r="B4" t="s">
        <v>3</v>
      </c>
      <c r="C4" s="3">
        <v>16</v>
      </c>
    </row>
    <row r="5" spans="2:12" x14ac:dyDescent="0.35">
      <c r="B5" t="s">
        <v>4</v>
      </c>
      <c r="C5" s="3">
        <f>6*1.18</f>
        <v>7.08</v>
      </c>
    </row>
    <row r="6" spans="2:12" x14ac:dyDescent="0.35">
      <c r="B6" t="s">
        <v>5</v>
      </c>
      <c r="C6" s="3">
        <v>1000</v>
      </c>
    </row>
    <row r="8" spans="2:12" x14ac:dyDescent="0.35">
      <c r="B8" s="4" t="s">
        <v>6</v>
      </c>
      <c r="C8" s="5"/>
      <c r="D8" s="5"/>
      <c r="E8" s="5"/>
      <c r="F8" s="5"/>
    </row>
    <row r="9" spans="2:12" x14ac:dyDescent="0.35">
      <c r="B9" s="6" t="s">
        <v>7</v>
      </c>
      <c r="C9" s="7">
        <v>0.27</v>
      </c>
      <c r="D9" s="7">
        <v>0.33</v>
      </c>
      <c r="E9" s="7">
        <v>0.21</v>
      </c>
      <c r="F9" s="7">
        <v>-0.08</v>
      </c>
      <c r="G9" s="7">
        <v>0.18</v>
      </c>
      <c r="H9" s="7">
        <v>0.18</v>
      </c>
      <c r="I9" s="7">
        <v>0.18</v>
      </c>
      <c r="J9" s="7">
        <v>0.18</v>
      </c>
      <c r="K9" s="7">
        <v>0.18</v>
      </c>
      <c r="L9" s="7">
        <v>0.18</v>
      </c>
    </row>
    <row r="10" spans="2:12" x14ac:dyDescent="0.35">
      <c r="B10" s="6" t="s">
        <v>8</v>
      </c>
      <c r="C10" s="6">
        <v>1</v>
      </c>
      <c r="D10" s="6">
        <f>+C10+1</f>
        <v>2</v>
      </c>
      <c r="E10" s="6">
        <f t="shared" ref="E10:L10" si="0">+D10+1</f>
        <v>3</v>
      </c>
      <c r="F10" s="6">
        <f t="shared" si="0"/>
        <v>4</v>
      </c>
      <c r="G10" s="6">
        <f t="shared" si="0"/>
        <v>5</v>
      </c>
      <c r="H10" s="6">
        <f t="shared" si="0"/>
        <v>6</v>
      </c>
      <c r="I10" s="6">
        <f t="shared" si="0"/>
        <v>7</v>
      </c>
      <c r="J10" s="6">
        <f t="shared" si="0"/>
        <v>8</v>
      </c>
      <c r="K10" s="6">
        <f t="shared" si="0"/>
        <v>9</v>
      </c>
      <c r="L10" s="6">
        <f t="shared" si="0"/>
        <v>10</v>
      </c>
    </row>
    <row r="11" spans="2:12" x14ac:dyDescent="0.35">
      <c r="B11" s="8" t="s">
        <v>9</v>
      </c>
      <c r="C11" s="9">
        <v>5000000</v>
      </c>
      <c r="D11" s="9">
        <f>+C20</f>
        <v>6222451.9000000004</v>
      </c>
      <c r="E11" s="9">
        <f t="shared" ref="E11:L11" si="1">+D20</f>
        <v>8123942.4567442527</v>
      </c>
      <c r="F11" s="9">
        <f t="shared" si="1"/>
        <v>9642163.0106197167</v>
      </c>
      <c r="G11" s="9">
        <f t="shared" si="1"/>
        <v>8676328.0550688375</v>
      </c>
      <c r="H11" s="9">
        <f t="shared" si="1"/>
        <v>10040267.741520369</v>
      </c>
      <c r="I11" s="9">
        <f t="shared" si="1"/>
        <v>11619026.673763506</v>
      </c>
      <c r="J11" s="9">
        <f t="shared" si="1"/>
        <v>13446438.685376719</v>
      </c>
      <c r="K11" s="9">
        <f t="shared" si="1"/>
        <v>15561666.40759996</v>
      </c>
      <c r="L11" s="9">
        <f t="shared" si="1"/>
        <v>18010040.550063856</v>
      </c>
    </row>
    <row r="12" spans="2:12" x14ac:dyDescent="0.35">
      <c r="B12" s="8" t="s">
        <v>10</v>
      </c>
      <c r="C12" s="10">
        <f>+C11*C9</f>
        <v>1350000</v>
      </c>
      <c r="D12" s="10">
        <f>+D11*D9</f>
        <v>2053409.1270000003</v>
      </c>
      <c r="E12" s="10">
        <f t="shared" ref="E12:L12" si="2">+E11*E9</f>
        <v>1706027.9159162929</v>
      </c>
      <c r="F12" s="10">
        <f t="shared" si="2"/>
        <v>-771373.0408495774</v>
      </c>
      <c r="G12" s="10">
        <f t="shared" si="2"/>
        <v>1561739.0499123908</v>
      </c>
      <c r="H12" s="10">
        <f t="shared" si="2"/>
        <v>1807248.1934736664</v>
      </c>
      <c r="I12" s="10">
        <f t="shared" si="2"/>
        <v>2091424.801277431</v>
      </c>
      <c r="J12" s="10">
        <f t="shared" si="2"/>
        <v>2420358.9633678091</v>
      </c>
      <c r="K12" s="10">
        <f t="shared" si="2"/>
        <v>2801099.9533679928</v>
      </c>
      <c r="L12" s="10">
        <f t="shared" si="2"/>
        <v>3241807.299011494</v>
      </c>
    </row>
    <row r="13" spans="2:12" x14ac:dyDescent="0.35">
      <c r="B13" s="8" t="s">
        <v>11</v>
      </c>
      <c r="C13" s="10">
        <v>1650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</row>
    <row r="14" spans="2:12" x14ac:dyDescent="0.35">
      <c r="B14" s="8" t="s">
        <v>12</v>
      </c>
      <c r="C14" s="10">
        <f>C11*C4/10000</f>
        <v>8000</v>
      </c>
      <c r="D14" s="10">
        <f>C14/5</f>
        <v>1600</v>
      </c>
      <c r="E14" s="10">
        <f>D14</f>
        <v>1600</v>
      </c>
      <c r="F14" s="10">
        <f t="shared" ref="F14:L14" si="3">E14</f>
        <v>1600</v>
      </c>
      <c r="G14" s="10">
        <f t="shared" si="3"/>
        <v>1600</v>
      </c>
      <c r="H14" s="10">
        <f t="shared" si="3"/>
        <v>1600</v>
      </c>
      <c r="I14" s="10">
        <f t="shared" si="3"/>
        <v>1600</v>
      </c>
      <c r="J14" s="10">
        <f t="shared" si="3"/>
        <v>1600</v>
      </c>
      <c r="K14" s="10">
        <f t="shared" si="3"/>
        <v>1600</v>
      </c>
      <c r="L14" s="10">
        <f t="shared" si="3"/>
        <v>1600</v>
      </c>
    </row>
    <row r="15" spans="2:12" x14ac:dyDescent="0.35">
      <c r="B15" s="8" t="s">
        <v>13</v>
      </c>
      <c r="C15" s="10">
        <f>C11*$C$5/10000</f>
        <v>3540</v>
      </c>
      <c r="D15" s="10">
        <f t="shared" ref="D15:L15" si="4">D11*$C$5/10000</f>
        <v>4405.4959452000003</v>
      </c>
      <c r="E15" s="10">
        <f t="shared" si="4"/>
        <v>5751.7512593749307</v>
      </c>
      <c r="F15" s="10">
        <f t="shared" si="4"/>
        <v>6826.6514115187601</v>
      </c>
      <c r="G15" s="10">
        <f t="shared" si="4"/>
        <v>6142.8402629887369</v>
      </c>
      <c r="H15" s="10">
        <f t="shared" si="4"/>
        <v>7108.5095609964219</v>
      </c>
      <c r="I15" s="10">
        <f t="shared" si="4"/>
        <v>8226.2708850245617</v>
      </c>
      <c r="J15" s="10">
        <f t="shared" si="4"/>
        <v>9520.0785892467175</v>
      </c>
      <c r="K15" s="10">
        <f t="shared" si="4"/>
        <v>11017.659816580772</v>
      </c>
      <c r="L15" s="10">
        <f t="shared" si="4"/>
        <v>12751.10870944521</v>
      </c>
    </row>
    <row r="16" spans="2:12" x14ac:dyDescent="0.35">
      <c r="B16" s="8" t="s">
        <v>14</v>
      </c>
      <c r="C16" s="10">
        <f>C6</f>
        <v>1000</v>
      </c>
      <c r="D16" s="10">
        <f>C16</f>
        <v>1000</v>
      </c>
      <c r="E16" s="10">
        <f t="shared" ref="E16:L16" si="5">D16</f>
        <v>1000</v>
      </c>
      <c r="F16" s="10">
        <f t="shared" si="5"/>
        <v>1000</v>
      </c>
      <c r="G16" s="10">
        <f t="shared" si="5"/>
        <v>1000</v>
      </c>
      <c r="H16" s="10">
        <f t="shared" si="5"/>
        <v>1000</v>
      </c>
      <c r="I16" s="10">
        <f t="shared" si="5"/>
        <v>1000</v>
      </c>
      <c r="J16" s="10">
        <f t="shared" si="5"/>
        <v>1000</v>
      </c>
      <c r="K16" s="10">
        <f t="shared" si="5"/>
        <v>1000</v>
      </c>
      <c r="L16" s="10">
        <f t="shared" si="5"/>
        <v>1000</v>
      </c>
    </row>
    <row r="17" spans="2:14" s="4" customFormat="1" x14ac:dyDescent="0.35">
      <c r="B17" s="6" t="s">
        <v>15</v>
      </c>
      <c r="C17" s="11">
        <f>SUM(C11:C12)-SUM(C13:C16)</f>
        <v>6335810</v>
      </c>
      <c r="D17" s="11">
        <f t="shared" ref="D17:L17" si="6">SUM(D11:D12)-SUM(D13:D16)</f>
        <v>8268855.5310548004</v>
      </c>
      <c r="E17" s="11">
        <f t="shared" si="6"/>
        <v>9821618.6214011703</v>
      </c>
      <c r="F17" s="11">
        <f t="shared" si="6"/>
        <v>8861363.3183586206</v>
      </c>
      <c r="G17" s="11">
        <f t="shared" si="6"/>
        <v>10229324.26471824</v>
      </c>
      <c r="H17" s="11">
        <f t="shared" si="6"/>
        <v>11837807.42543304</v>
      </c>
      <c r="I17" s="11">
        <f t="shared" si="6"/>
        <v>13699625.204155913</v>
      </c>
      <c r="J17" s="11">
        <f t="shared" si="6"/>
        <v>15854677.57015528</v>
      </c>
      <c r="K17" s="11">
        <f t="shared" si="6"/>
        <v>18349148.701151371</v>
      </c>
      <c r="L17" s="11">
        <f t="shared" si="6"/>
        <v>21236496.740365908</v>
      </c>
    </row>
    <row r="18" spans="2:14" x14ac:dyDescent="0.35">
      <c r="B18" s="8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2:14" x14ac:dyDescent="0.35">
      <c r="B19" s="6" t="s">
        <v>16</v>
      </c>
      <c r="C19" s="11">
        <f>AVERAGE(C11,SUM(C11:C12)-SUM(C13:C16))*$C$1</f>
        <v>113358.1</v>
      </c>
      <c r="D19" s="11">
        <f t="shared" ref="D19:L19" si="7">AVERAGE(D11,SUM(D11:D12)-SUM(D13:D16))*$C$1</f>
        <v>144913.07431054802</v>
      </c>
      <c r="E19" s="11">
        <f t="shared" si="7"/>
        <v>179455.61078145422</v>
      </c>
      <c r="F19" s="11">
        <f t="shared" si="7"/>
        <v>185035.26328978338</v>
      </c>
      <c r="G19" s="11">
        <f t="shared" si="7"/>
        <v>189056.52319787079</v>
      </c>
      <c r="H19" s="11">
        <f t="shared" si="7"/>
        <v>218780.75166953407</v>
      </c>
      <c r="I19" s="11">
        <f t="shared" si="7"/>
        <v>253186.51877919422</v>
      </c>
      <c r="J19" s="11">
        <f t="shared" si="7"/>
        <v>293011.16255531996</v>
      </c>
      <c r="K19" s="11">
        <f t="shared" si="7"/>
        <v>339108.15108751325</v>
      </c>
      <c r="L19" s="11">
        <f t="shared" si="7"/>
        <v>392465.37290429766</v>
      </c>
    </row>
    <row r="20" spans="2:14" x14ac:dyDescent="0.35">
      <c r="B20" s="8" t="s">
        <v>17</v>
      </c>
      <c r="C20" s="10">
        <f t="shared" ref="C20:L20" si="8">+C17-C19</f>
        <v>6222451.9000000004</v>
      </c>
      <c r="D20" s="10">
        <f t="shared" si="8"/>
        <v>8123942.4567442527</v>
      </c>
      <c r="E20" s="10">
        <f t="shared" si="8"/>
        <v>9642163.0106197167</v>
      </c>
      <c r="F20" s="10">
        <f t="shared" si="8"/>
        <v>8676328.0550688375</v>
      </c>
      <c r="G20" s="10">
        <f t="shared" si="8"/>
        <v>10040267.741520369</v>
      </c>
      <c r="H20" s="10">
        <f t="shared" si="8"/>
        <v>11619026.673763506</v>
      </c>
      <c r="I20" s="10">
        <f t="shared" si="8"/>
        <v>13446438.685376719</v>
      </c>
      <c r="J20" s="10">
        <f t="shared" si="8"/>
        <v>15561666.40759996</v>
      </c>
      <c r="K20" s="10">
        <f t="shared" si="8"/>
        <v>18010040.550063856</v>
      </c>
      <c r="L20" s="10">
        <f t="shared" si="8"/>
        <v>20844031.367461611</v>
      </c>
      <c r="N20" s="12"/>
    </row>
    <row r="21" spans="2:14" s="4" customFormat="1" x14ac:dyDescent="0.35">
      <c r="B21" s="6" t="s">
        <v>18</v>
      </c>
      <c r="C21" s="13">
        <f t="shared" ref="C21:L21" si="9">+C19/AVERAGE(C17,C11)</f>
        <v>0.02</v>
      </c>
      <c r="D21" s="13">
        <f t="shared" si="9"/>
        <v>0.02</v>
      </c>
      <c r="E21" s="13">
        <f t="shared" si="9"/>
        <v>0.02</v>
      </c>
      <c r="F21" s="13">
        <f t="shared" si="9"/>
        <v>0.02</v>
      </c>
      <c r="G21" s="13">
        <f t="shared" si="9"/>
        <v>0.02</v>
      </c>
      <c r="H21" s="13">
        <f t="shared" si="9"/>
        <v>0.02</v>
      </c>
      <c r="I21" s="13">
        <f t="shared" si="9"/>
        <v>0.02</v>
      </c>
      <c r="J21" s="13">
        <f t="shared" si="9"/>
        <v>0.02</v>
      </c>
      <c r="K21" s="13">
        <f t="shared" si="9"/>
        <v>0.02</v>
      </c>
      <c r="L21" s="13">
        <f t="shared" si="9"/>
        <v>0.02</v>
      </c>
    </row>
    <row r="23" spans="2:14" x14ac:dyDescent="0.35">
      <c r="B23" t="s">
        <v>19</v>
      </c>
    </row>
    <row r="24" spans="2:14" x14ac:dyDescent="0.35">
      <c r="B24" t="s">
        <v>20</v>
      </c>
    </row>
    <row r="28" spans="2:14" x14ac:dyDescent="0.35">
      <c r="B28" t="s">
        <v>21</v>
      </c>
    </row>
    <row r="29" spans="2:14" x14ac:dyDescent="0.35">
      <c r="B29" s="6" t="s">
        <v>8</v>
      </c>
      <c r="C29" s="6">
        <v>1</v>
      </c>
      <c r="D29" s="6">
        <f>+C29+1</f>
        <v>2</v>
      </c>
      <c r="E29" s="6">
        <f t="shared" ref="E29:L29" si="10">+D29+1</f>
        <v>3</v>
      </c>
      <c r="F29" s="6">
        <f t="shared" si="10"/>
        <v>4</v>
      </c>
      <c r="G29" s="6">
        <f t="shared" si="10"/>
        <v>5</v>
      </c>
      <c r="H29" s="6">
        <f t="shared" si="10"/>
        <v>6</v>
      </c>
      <c r="I29" s="6">
        <f t="shared" si="10"/>
        <v>7</v>
      </c>
      <c r="J29" s="6">
        <f t="shared" si="10"/>
        <v>8</v>
      </c>
      <c r="K29" s="6">
        <f t="shared" si="10"/>
        <v>9</v>
      </c>
      <c r="L29" s="6">
        <f t="shared" si="10"/>
        <v>10</v>
      </c>
      <c r="M29" s="6" t="s">
        <v>22</v>
      </c>
    </row>
    <row r="30" spans="2:14" x14ac:dyDescent="0.35">
      <c r="B30" s="8" t="s">
        <v>23</v>
      </c>
      <c r="C30" s="16">
        <f>C19</f>
        <v>113358.1</v>
      </c>
      <c r="D30" s="16">
        <f t="shared" ref="D30:L30" si="11">D19</f>
        <v>144913.07431054802</v>
      </c>
      <c r="E30" s="16">
        <f t="shared" si="11"/>
        <v>179455.61078145422</v>
      </c>
      <c r="F30" s="16">
        <f t="shared" si="11"/>
        <v>185035.26328978338</v>
      </c>
      <c r="G30" s="16">
        <f t="shared" si="11"/>
        <v>189056.52319787079</v>
      </c>
      <c r="H30" s="16">
        <f t="shared" si="11"/>
        <v>218780.75166953407</v>
      </c>
      <c r="I30" s="16">
        <f t="shared" si="11"/>
        <v>253186.51877919422</v>
      </c>
      <c r="J30" s="16">
        <f t="shared" si="11"/>
        <v>293011.16255531996</v>
      </c>
      <c r="K30" s="16">
        <f t="shared" si="11"/>
        <v>339108.15108751325</v>
      </c>
      <c r="L30" s="16">
        <f t="shared" si="11"/>
        <v>392465.37290429766</v>
      </c>
      <c r="M30" s="14">
        <f>SUM(C30:L30)</f>
        <v>2308370.5285755154</v>
      </c>
      <c r="N30" s="15"/>
    </row>
    <row r="31" spans="2:14" x14ac:dyDescent="0.35">
      <c r="B31" s="8" t="s">
        <v>24</v>
      </c>
      <c r="C31" s="16">
        <f>hybrid!C28</f>
        <v>185592.99062499998</v>
      </c>
      <c r="D31" s="16">
        <f>hybrid!D28</f>
        <v>287230.54369248537</v>
      </c>
      <c r="E31" s="16">
        <f>hybrid!E28</f>
        <v>221423.45435748127</v>
      </c>
      <c r="F31" s="16">
        <f>hybrid!F28</f>
        <v>111686.23306224994</v>
      </c>
      <c r="G31" s="16">
        <f>hybrid!G28</f>
        <v>115024.9926224277</v>
      </c>
      <c r="H31" s="16">
        <f>hybrid!H28</f>
        <v>230620.25252007478</v>
      </c>
      <c r="I31" s="16">
        <f>hybrid!I28</f>
        <v>266567.03929640749</v>
      </c>
      <c r="J31" s="16">
        <f>hybrid!J28</f>
        <v>308115.07995538053</v>
      </c>
      <c r="K31" s="16">
        <f>hybrid!K28</f>
        <v>356137.16586087854</v>
      </c>
      <c r="L31" s="16">
        <f>hybrid!L28</f>
        <v>411642.08734787937</v>
      </c>
      <c r="M31" s="14">
        <f>SUM(C31:L31)</f>
        <v>2494039.8393402649</v>
      </c>
    </row>
    <row r="34" spans="2:8" hidden="1" x14ac:dyDescent="0.35">
      <c r="B34" s="6"/>
      <c r="C34" s="6"/>
      <c r="D34" s="6"/>
      <c r="E34" s="6"/>
      <c r="F34" s="6"/>
      <c r="G34" s="6"/>
      <c r="H34" s="6"/>
    </row>
    <row r="35" spans="2:8" hidden="1" x14ac:dyDescent="0.35">
      <c r="B35" s="8"/>
      <c r="C35" s="8"/>
      <c r="D35" s="8"/>
      <c r="E35" s="8"/>
      <c r="F35" s="8"/>
      <c r="G35" s="8"/>
      <c r="H35" s="14"/>
    </row>
    <row r="36" spans="2:8" hidden="1" x14ac:dyDescent="0.35">
      <c r="B36" s="8"/>
      <c r="C36" s="8"/>
      <c r="D36" s="8"/>
      <c r="E36" s="8"/>
      <c r="F36" s="8"/>
      <c r="G36" s="8"/>
      <c r="H36" s="14"/>
    </row>
    <row r="37" spans="2:8" hidden="1" x14ac:dyDescent="0.35">
      <c r="B37" s="8"/>
      <c r="C37" s="8"/>
      <c r="D37" s="8"/>
      <c r="E37" s="8"/>
      <c r="F37" s="8"/>
      <c r="G37" s="8"/>
      <c r="H37" s="14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0FBFD-578C-4D46-8FC8-C8246FDC2A0C}">
  <dimension ref="B1:M33"/>
  <sheetViews>
    <sheetView workbookViewId="0">
      <selection activeCell="C9" sqref="C9:L9"/>
    </sheetView>
  </sheetViews>
  <sheetFormatPr defaultRowHeight="14.5" x14ac:dyDescent="0.35"/>
  <cols>
    <col min="2" max="2" width="36.81640625" customWidth="1"/>
    <col min="3" max="3" width="16.36328125" customWidth="1"/>
    <col min="4" max="12" width="10.453125" bestFit="1" customWidth="1"/>
    <col min="13" max="13" width="13.1796875" customWidth="1"/>
  </cols>
  <sheetData>
    <row r="1" spans="2:12" x14ac:dyDescent="0.35">
      <c r="B1" t="s">
        <v>0</v>
      </c>
      <c r="C1" s="17">
        <v>1.2500000000000001E-2</v>
      </c>
    </row>
    <row r="2" spans="2:12" x14ac:dyDescent="0.35">
      <c r="B2" t="s">
        <v>1</v>
      </c>
      <c r="C2" s="2">
        <v>0.15</v>
      </c>
    </row>
    <row r="3" spans="2:12" x14ac:dyDescent="0.35">
      <c r="B3" t="s">
        <v>2</v>
      </c>
      <c r="C3" s="2">
        <v>0.1</v>
      </c>
    </row>
    <row r="4" spans="2:12" x14ac:dyDescent="0.35">
      <c r="B4" t="s">
        <v>3</v>
      </c>
      <c r="C4" s="3">
        <v>16</v>
      </c>
    </row>
    <row r="5" spans="2:12" x14ac:dyDescent="0.35">
      <c r="B5" t="s">
        <v>4</v>
      </c>
      <c r="C5" s="3">
        <f>6*1.18</f>
        <v>7.08</v>
      </c>
    </row>
    <row r="6" spans="2:12" x14ac:dyDescent="0.35">
      <c r="B6" t="s">
        <v>5</v>
      </c>
      <c r="C6" s="3">
        <v>1000</v>
      </c>
    </row>
    <row r="7" spans="2:12" x14ac:dyDescent="0.35">
      <c r="C7" s="18"/>
    </row>
    <row r="8" spans="2:12" x14ac:dyDescent="0.35">
      <c r="B8" s="4" t="s">
        <v>6</v>
      </c>
    </row>
    <row r="9" spans="2:12" x14ac:dyDescent="0.35">
      <c r="B9" s="6" t="s">
        <v>7</v>
      </c>
      <c r="C9" s="7">
        <f>fixed!C9</f>
        <v>0.27</v>
      </c>
      <c r="D9" s="7">
        <f>fixed!D9</f>
        <v>0.33</v>
      </c>
      <c r="E9" s="7">
        <f>fixed!E9</f>
        <v>0.21</v>
      </c>
      <c r="F9" s="7">
        <f>fixed!F9</f>
        <v>-0.08</v>
      </c>
      <c r="G9" s="7">
        <f>fixed!G9</f>
        <v>0.18</v>
      </c>
      <c r="H9" s="7">
        <f>fixed!H9</f>
        <v>0.18</v>
      </c>
      <c r="I9" s="7">
        <f>fixed!I9</f>
        <v>0.18</v>
      </c>
      <c r="J9" s="7">
        <f>fixed!J9</f>
        <v>0.18</v>
      </c>
      <c r="K9" s="7">
        <f>fixed!K9</f>
        <v>0.18</v>
      </c>
      <c r="L9" s="7">
        <f>fixed!L9</f>
        <v>0.18</v>
      </c>
    </row>
    <row r="10" spans="2:12" x14ac:dyDescent="0.35">
      <c r="B10" s="6" t="s">
        <v>8</v>
      </c>
      <c r="C10" s="6">
        <v>1</v>
      </c>
      <c r="D10" s="6">
        <f>+C10+1</f>
        <v>2</v>
      </c>
      <c r="E10" s="6">
        <f t="shared" ref="E10:L10" si="0">+D10+1</f>
        <v>3</v>
      </c>
      <c r="F10" s="6">
        <f t="shared" si="0"/>
        <v>4</v>
      </c>
      <c r="G10" s="6">
        <f t="shared" si="0"/>
        <v>5</v>
      </c>
      <c r="H10" s="6">
        <f t="shared" si="0"/>
        <v>6</v>
      </c>
      <c r="I10" s="6">
        <f t="shared" si="0"/>
        <v>7</v>
      </c>
      <c r="J10" s="6">
        <f t="shared" si="0"/>
        <v>8</v>
      </c>
      <c r="K10" s="6">
        <f t="shared" si="0"/>
        <v>9</v>
      </c>
      <c r="L10" s="6">
        <f t="shared" si="0"/>
        <v>10</v>
      </c>
    </row>
    <row r="11" spans="2:12" x14ac:dyDescent="0.35">
      <c r="B11" s="8" t="s">
        <v>9</v>
      </c>
      <c r="C11" s="9">
        <v>5000000</v>
      </c>
      <c r="D11" s="10">
        <f>+C29</f>
        <v>6150217.0093750004</v>
      </c>
      <c r="E11" s="10">
        <f t="shared" ref="E11:L11" si="1">+D29</f>
        <v>7885603.7251336286</v>
      </c>
      <c r="F11" s="10">
        <f t="shared" si="1"/>
        <v>9311974.0456168149</v>
      </c>
      <c r="G11" s="10">
        <f t="shared" si="1"/>
        <v>8446137.0112809241</v>
      </c>
      <c r="H11" s="10">
        <f t="shared" si="1"/>
        <v>9842836.8156850766</v>
      </c>
      <c r="I11" s="10">
        <f t="shared" si="1"/>
        <v>11374358.46152281</v>
      </c>
      <c r="J11" s="10">
        <f t="shared" si="1"/>
        <v>13144522.89950975</v>
      </c>
      <c r="K11" s="10">
        <f t="shared" si="1"/>
        <v>15190515.619253272</v>
      </c>
      <c r="L11" s="10">
        <f t="shared" si="1"/>
        <v>17555316.379799552</v>
      </c>
    </row>
    <row r="12" spans="2:12" x14ac:dyDescent="0.35">
      <c r="B12" s="8" t="s">
        <v>10</v>
      </c>
      <c r="C12" s="10">
        <f>+C11*C9</f>
        <v>1350000</v>
      </c>
      <c r="D12" s="10">
        <f>+D11*D9</f>
        <v>2029571.6130937503</v>
      </c>
      <c r="E12" s="10">
        <f t="shared" ref="E12:L12" si="2">+E11*E9</f>
        <v>1655976.7822780618</v>
      </c>
      <c r="F12" s="10">
        <f t="shared" si="2"/>
        <v>-744957.92364934518</v>
      </c>
      <c r="G12" s="10">
        <f t="shared" si="2"/>
        <v>1520304.6620305663</v>
      </c>
      <c r="H12" s="10">
        <f t="shared" si="2"/>
        <v>1771710.6268233138</v>
      </c>
      <c r="I12" s="10">
        <f t="shared" si="2"/>
        <v>2047384.5230741058</v>
      </c>
      <c r="J12" s="10">
        <f t="shared" si="2"/>
        <v>2366014.1219117548</v>
      </c>
      <c r="K12" s="10">
        <f t="shared" si="2"/>
        <v>2734292.8114655889</v>
      </c>
      <c r="L12" s="10">
        <f t="shared" si="2"/>
        <v>3159956.9483639193</v>
      </c>
    </row>
    <row r="13" spans="2:12" x14ac:dyDescent="0.35">
      <c r="B13" s="8" t="s">
        <v>11</v>
      </c>
      <c r="C13" s="10">
        <v>1650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</row>
    <row r="14" spans="2:12" x14ac:dyDescent="0.35">
      <c r="B14" s="8" t="s">
        <v>12</v>
      </c>
      <c r="C14" s="10">
        <f>C11*C4/10000</f>
        <v>8000</v>
      </c>
      <c r="D14" s="10">
        <f>C14/5</f>
        <v>1600</v>
      </c>
      <c r="E14" s="10">
        <f>D14</f>
        <v>1600</v>
      </c>
      <c r="F14" s="10">
        <f t="shared" ref="F14:L14" si="3">E14</f>
        <v>1600</v>
      </c>
      <c r="G14" s="10">
        <f t="shared" si="3"/>
        <v>1600</v>
      </c>
      <c r="H14" s="10">
        <f t="shared" si="3"/>
        <v>1600</v>
      </c>
      <c r="I14" s="10">
        <f t="shared" si="3"/>
        <v>1600</v>
      </c>
      <c r="J14" s="10">
        <f t="shared" si="3"/>
        <v>1600</v>
      </c>
      <c r="K14" s="10">
        <f t="shared" si="3"/>
        <v>1600</v>
      </c>
      <c r="L14" s="10">
        <f t="shared" si="3"/>
        <v>1600</v>
      </c>
    </row>
    <row r="15" spans="2:12" x14ac:dyDescent="0.35">
      <c r="B15" s="8" t="s">
        <v>13</v>
      </c>
      <c r="C15" s="10">
        <f t="shared" ref="C15:L15" si="4">C11*$C$5/10000</f>
        <v>3540</v>
      </c>
      <c r="D15" s="10">
        <f t="shared" si="4"/>
        <v>4354.3536426375003</v>
      </c>
      <c r="E15" s="10">
        <f t="shared" si="4"/>
        <v>5583.007437394609</v>
      </c>
      <c r="F15" s="10">
        <f t="shared" si="4"/>
        <v>6592.8776242967051</v>
      </c>
      <c r="G15" s="10">
        <f t="shared" si="4"/>
        <v>5979.8650039868944</v>
      </c>
      <c r="H15" s="10">
        <f t="shared" si="4"/>
        <v>6968.7284655050335</v>
      </c>
      <c r="I15" s="10">
        <f t="shared" si="4"/>
        <v>8053.0457907581495</v>
      </c>
      <c r="J15" s="10">
        <f t="shared" si="4"/>
        <v>9306.3222128529032</v>
      </c>
      <c r="K15" s="10">
        <f t="shared" si="4"/>
        <v>10754.885058431317</v>
      </c>
      <c r="L15" s="10">
        <f t="shared" si="4"/>
        <v>12429.163996898083</v>
      </c>
    </row>
    <row r="16" spans="2:12" x14ac:dyDescent="0.35">
      <c r="B16" s="8" t="s">
        <v>14</v>
      </c>
      <c r="C16" s="10">
        <f>C6</f>
        <v>1000</v>
      </c>
      <c r="D16" s="10">
        <f>C16</f>
        <v>1000</v>
      </c>
      <c r="E16" s="10">
        <f t="shared" ref="E16:L16" si="5">D16</f>
        <v>1000</v>
      </c>
      <c r="F16" s="10">
        <f t="shared" si="5"/>
        <v>1000</v>
      </c>
      <c r="G16" s="10">
        <f t="shared" si="5"/>
        <v>1000</v>
      </c>
      <c r="H16" s="10">
        <f t="shared" si="5"/>
        <v>1000</v>
      </c>
      <c r="I16" s="10">
        <f t="shared" si="5"/>
        <v>1000</v>
      </c>
      <c r="J16" s="10">
        <f t="shared" si="5"/>
        <v>1000</v>
      </c>
      <c r="K16" s="10">
        <f t="shared" si="5"/>
        <v>1000</v>
      </c>
      <c r="L16" s="10">
        <f t="shared" si="5"/>
        <v>1000</v>
      </c>
    </row>
    <row r="17" spans="2:13" x14ac:dyDescent="0.35">
      <c r="B17" s="6" t="s">
        <v>25</v>
      </c>
      <c r="C17" s="10">
        <f>$C$1*AVERAGE(C11,SUM(C11:C12)-SUM(C13:C16))</f>
        <v>70848.8125</v>
      </c>
      <c r="D17" s="10">
        <f t="shared" ref="D17:L17" si="6">$C$1*AVERAGE(D11,SUM(D11:D12)-SUM(D13:D16))</f>
        <v>89519.070488756974</v>
      </c>
      <c r="E17" s="10">
        <f t="shared" si="6"/>
        <v>108868.75765692453</v>
      </c>
      <c r="F17" s="10">
        <f t="shared" si="6"/>
        <v>111686.23306224994</v>
      </c>
      <c r="G17" s="10">
        <f t="shared" si="6"/>
        <v>115024.9926224277</v>
      </c>
      <c r="H17" s="10">
        <f t="shared" si="6"/>
        <v>134048.84706079977</v>
      </c>
      <c r="I17" s="10">
        <f t="shared" si="6"/>
        <v>154909.05250205606</v>
      </c>
      <c r="J17" s="10">
        <f t="shared" si="6"/>
        <v>179019.70999199004</v>
      </c>
      <c r="K17" s="10">
        <f t="shared" si="6"/>
        <v>206887.30728071064</v>
      </c>
      <c r="L17" s="10">
        <f t="shared" si="6"/>
        <v>239097.25339978831</v>
      </c>
      <c r="M17" s="19"/>
    </row>
    <row r="18" spans="2:13" x14ac:dyDescent="0.35">
      <c r="B18" s="6" t="s">
        <v>15</v>
      </c>
      <c r="C18" s="11">
        <f>SUM(C11:C12)-SUM(C13:C17)</f>
        <v>6264961.1875</v>
      </c>
      <c r="D18" s="11">
        <f t="shared" ref="D18:L18" si="7">SUM(D11:D12)-SUM(D13:D17)</f>
        <v>8083315.1983373566</v>
      </c>
      <c r="E18" s="11">
        <f t="shared" si="7"/>
        <v>9424528.7423173711</v>
      </c>
      <c r="F18" s="11">
        <f t="shared" si="7"/>
        <v>8446137.0112809241</v>
      </c>
      <c r="G18" s="11">
        <f t="shared" si="7"/>
        <v>9842836.8156850766</v>
      </c>
      <c r="H18" s="11">
        <f t="shared" si="7"/>
        <v>11470929.866982086</v>
      </c>
      <c r="I18" s="11">
        <f t="shared" si="7"/>
        <v>13256180.886304101</v>
      </c>
      <c r="J18" s="11">
        <f t="shared" si="7"/>
        <v>15319610.989216663</v>
      </c>
      <c r="K18" s="11">
        <f t="shared" si="7"/>
        <v>17704566.238379721</v>
      </c>
      <c r="L18" s="11">
        <f t="shared" si="7"/>
        <v>20461146.910766784</v>
      </c>
      <c r="M18" s="20"/>
    </row>
    <row r="19" spans="2:13" x14ac:dyDescent="0.35">
      <c r="B19" s="6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4"/>
    </row>
    <row r="20" spans="2:13" x14ac:dyDescent="0.35">
      <c r="B20" s="6" t="s">
        <v>26</v>
      </c>
      <c r="C20" s="11">
        <f>C11</f>
        <v>5000000</v>
      </c>
      <c r="D20" s="11">
        <f t="shared" ref="D20:L20" si="8">IF(C27&lt;=0,C20,MAX(C20,C18))</f>
        <v>6264961.1875</v>
      </c>
      <c r="E20" s="11">
        <f t="shared" si="8"/>
        <v>8083315.1983373566</v>
      </c>
      <c r="F20" s="11">
        <f t="shared" si="8"/>
        <v>9424528.7423173711</v>
      </c>
      <c r="G20" s="11">
        <f t="shared" si="8"/>
        <v>9424528.7423173711</v>
      </c>
      <c r="H20" s="11">
        <f t="shared" si="8"/>
        <v>9424528.7423173711</v>
      </c>
      <c r="I20" s="11">
        <f t="shared" si="8"/>
        <v>11470929.866982086</v>
      </c>
      <c r="J20" s="11">
        <f t="shared" si="8"/>
        <v>13256180.886304101</v>
      </c>
      <c r="K20" s="11">
        <f t="shared" si="8"/>
        <v>15319610.989216663</v>
      </c>
      <c r="L20" s="11">
        <f t="shared" si="8"/>
        <v>17704566.238379721</v>
      </c>
      <c r="M20" s="4"/>
    </row>
    <row r="21" spans="2:13" x14ac:dyDescent="0.35">
      <c r="B21" s="6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4"/>
    </row>
    <row r="22" spans="2:13" x14ac:dyDescent="0.35">
      <c r="B22" s="21" t="s">
        <v>27</v>
      </c>
      <c r="C22" s="22">
        <f>C11</f>
        <v>5000000</v>
      </c>
      <c r="D22" s="22">
        <f t="shared" ref="D22:L22" si="9">IF(C27&lt;=0,C22,MAX(C22,C29))</f>
        <v>6150217.0093750004</v>
      </c>
      <c r="E22" s="22">
        <f t="shared" si="9"/>
        <v>7885603.7251336286</v>
      </c>
      <c r="F22" s="22">
        <f t="shared" si="9"/>
        <v>9311974.0456168149</v>
      </c>
      <c r="G22" s="22">
        <f t="shared" si="9"/>
        <v>9311974.0456168149</v>
      </c>
      <c r="H22" s="22">
        <f t="shared" si="9"/>
        <v>9311974.0456168149</v>
      </c>
      <c r="I22" s="22">
        <f t="shared" si="9"/>
        <v>11374358.46152281</v>
      </c>
      <c r="J22" s="22">
        <f t="shared" si="9"/>
        <v>13144522.89950975</v>
      </c>
      <c r="K22" s="22">
        <f t="shared" si="9"/>
        <v>15190515.619253272</v>
      </c>
      <c r="L22" s="22">
        <f t="shared" si="9"/>
        <v>17555316.379799552</v>
      </c>
      <c r="M22" s="23"/>
    </row>
    <row r="23" spans="2:13" x14ac:dyDescent="0.35">
      <c r="B23" s="21" t="s">
        <v>28</v>
      </c>
      <c r="C23" s="22">
        <f>C11</f>
        <v>5000000</v>
      </c>
      <c r="D23" s="22">
        <f t="shared" ref="D23:L23" si="10">D11</f>
        <v>6150217.0093750004</v>
      </c>
      <c r="E23" s="22">
        <f t="shared" si="10"/>
        <v>7885603.7251336286</v>
      </c>
      <c r="F23" s="22">
        <f t="shared" si="10"/>
        <v>9311974.0456168149</v>
      </c>
      <c r="G23" s="22">
        <f t="shared" si="10"/>
        <v>8446137.0112809241</v>
      </c>
      <c r="H23" s="22">
        <f t="shared" si="10"/>
        <v>9842836.8156850766</v>
      </c>
      <c r="I23" s="22">
        <f t="shared" si="10"/>
        <v>11374358.46152281</v>
      </c>
      <c r="J23" s="22">
        <f t="shared" si="10"/>
        <v>13144522.89950975</v>
      </c>
      <c r="K23" s="22">
        <f t="shared" si="10"/>
        <v>15190515.619253272</v>
      </c>
      <c r="L23" s="22">
        <f t="shared" si="10"/>
        <v>17555316.379799552</v>
      </c>
      <c r="M23" s="23"/>
    </row>
    <row r="24" spans="2:13" ht="29" x14ac:dyDescent="0.35">
      <c r="B24" s="24" t="s">
        <v>29</v>
      </c>
      <c r="C24" s="25">
        <f>MAX(C22,C23)</f>
        <v>5000000</v>
      </c>
      <c r="D24" s="25">
        <f t="shared" ref="D24:L24" si="11">MAX(D22,D23)</f>
        <v>6150217.0093750004</v>
      </c>
      <c r="E24" s="25">
        <f t="shared" si="11"/>
        <v>7885603.7251336286</v>
      </c>
      <c r="F24" s="25">
        <f t="shared" si="11"/>
        <v>9311974.0456168149</v>
      </c>
      <c r="G24" s="25">
        <f t="shared" si="11"/>
        <v>9311974.0456168149</v>
      </c>
      <c r="H24" s="25">
        <f t="shared" si="11"/>
        <v>9842836.8156850766</v>
      </c>
      <c r="I24" s="25">
        <f t="shared" si="11"/>
        <v>11374358.46152281</v>
      </c>
      <c r="J24" s="25">
        <f t="shared" si="11"/>
        <v>13144522.89950975</v>
      </c>
      <c r="K24" s="25">
        <f t="shared" si="11"/>
        <v>15190515.619253272</v>
      </c>
      <c r="L24" s="25">
        <f t="shared" si="11"/>
        <v>17555316.379799552</v>
      </c>
      <c r="M24" s="23"/>
    </row>
    <row r="25" spans="2:13" x14ac:dyDescent="0.35">
      <c r="B25" s="8" t="s">
        <v>30</v>
      </c>
      <c r="C25" s="10">
        <f>C24*(1+$C$3)</f>
        <v>5500000</v>
      </c>
      <c r="D25" s="10">
        <f t="shared" ref="D25:L25" si="12">D24*(1+$C$3)</f>
        <v>6765238.7103125006</v>
      </c>
      <c r="E25" s="10">
        <f t="shared" si="12"/>
        <v>8674164.0976469927</v>
      </c>
      <c r="F25" s="10">
        <f t="shared" si="12"/>
        <v>10243171.450178497</v>
      </c>
      <c r="G25" s="10">
        <f t="shared" si="12"/>
        <v>10243171.450178497</v>
      </c>
      <c r="H25" s="10">
        <f t="shared" si="12"/>
        <v>10827120.497253586</v>
      </c>
      <c r="I25" s="10">
        <f t="shared" si="12"/>
        <v>12511794.307675092</v>
      </c>
      <c r="J25" s="10">
        <f t="shared" si="12"/>
        <v>14458975.189460726</v>
      </c>
      <c r="K25" s="10">
        <f t="shared" si="12"/>
        <v>16709567.181178601</v>
      </c>
      <c r="L25" s="10">
        <f t="shared" si="12"/>
        <v>19310848.01777951</v>
      </c>
      <c r="M25" s="26"/>
    </row>
    <row r="26" spans="2:13" x14ac:dyDescent="0.35">
      <c r="B26" s="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26"/>
    </row>
    <row r="27" spans="2:13" x14ac:dyDescent="0.35">
      <c r="B27" s="6" t="s">
        <v>31</v>
      </c>
      <c r="C27" s="11">
        <f t="shared" ref="C27:L27" si="13">MAX(C18-C25,0)*$C$2</f>
        <v>114744.17812499999</v>
      </c>
      <c r="D27" s="11">
        <f t="shared" si="13"/>
        <v>197711.47320372838</v>
      </c>
      <c r="E27" s="11">
        <f t="shared" si="13"/>
        <v>112554.69670055676</v>
      </c>
      <c r="F27" s="11">
        <f t="shared" si="13"/>
        <v>0</v>
      </c>
      <c r="G27" s="11">
        <f t="shared" si="13"/>
        <v>0</v>
      </c>
      <c r="H27" s="11">
        <f t="shared" si="13"/>
        <v>96571.405459275004</v>
      </c>
      <c r="I27" s="11">
        <f t="shared" si="13"/>
        <v>111657.98679435141</v>
      </c>
      <c r="J27" s="11">
        <f t="shared" si="13"/>
        <v>129095.36996339046</v>
      </c>
      <c r="K27" s="11">
        <f t="shared" si="13"/>
        <v>149249.85858016787</v>
      </c>
      <c r="L27" s="11">
        <f t="shared" si="13"/>
        <v>172544.83394809105</v>
      </c>
      <c r="M27" s="27"/>
    </row>
    <row r="28" spans="2:13" x14ac:dyDescent="0.35">
      <c r="B28" s="6" t="s">
        <v>22</v>
      </c>
      <c r="C28" s="11">
        <f>C27+C17</f>
        <v>185592.99062499998</v>
      </c>
      <c r="D28" s="11">
        <f t="shared" ref="D28:L28" si="14">D27+D17</f>
        <v>287230.54369248537</v>
      </c>
      <c r="E28" s="11">
        <f t="shared" si="14"/>
        <v>221423.45435748127</v>
      </c>
      <c r="F28" s="11">
        <f t="shared" si="14"/>
        <v>111686.23306224994</v>
      </c>
      <c r="G28" s="11">
        <f t="shared" si="14"/>
        <v>115024.9926224277</v>
      </c>
      <c r="H28" s="11">
        <f t="shared" si="14"/>
        <v>230620.25252007478</v>
      </c>
      <c r="I28" s="11">
        <f t="shared" si="14"/>
        <v>266567.03929640749</v>
      </c>
      <c r="J28" s="11">
        <f t="shared" si="14"/>
        <v>308115.07995538053</v>
      </c>
      <c r="K28" s="11">
        <f t="shared" si="14"/>
        <v>356137.16586087854</v>
      </c>
      <c r="L28" s="11">
        <f t="shared" si="14"/>
        <v>411642.08734787937</v>
      </c>
      <c r="M28" s="27"/>
    </row>
    <row r="29" spans="2:13" x14ac:dyDescent="0.35">
      <c r="B29" s="8" t="s">
        <v>17</v>
      </c>
      <c r="C29" s="10">
        <f t="shared" ref="C29:L29" si="15">+C18-C27</f>
        <v>6150217.0093750004</v>
      </c>
      <c r="D29" s="10">
        <f t="shared" si="15"/>
        <v>7885603.7251336286</v>
      </c>
      <c r="E29" s="10">
        <f t="shared" si="15"/>
        <v>9311974.0456168149</v>
      </c>
      <c r="F29" s="10">
        <f t="shared" si="15"/>
        <v>8446137.0112809241</v>
      </c>
      <c r="G29" s="10">
        <f t="shared" si="15"/>
        <v>9842836.8156850766</v>
      </c>
      <c r="H29" s="10">
        <f t="shared" si="15"/>
        <v>11374358.46152281</v>
      </c>
      <c r="I29" s="10">
        <f t="shared" si="15"/>
        <v>13144522.89950975</v>
      </c>
      <c r="J29" s="10">
        <f t="shared" si="15"/>
        <v>15190515.619253272</v>
      </c>
      <c r="K29" s="10">
        <f t="shared" si="15"/>
        <v>17555316.379799552</v>
      </c>
      <c r="L29" s="10">
        <f t="shared" si="15"/>
        <v>20288602.076818693</v>
      </c>
    </row>
    <row r="30" spans="2:13" x14ac:dyDescent="0.35">
      <c r="B30" s="6" t="s">
        <v>18</v>
      </c>
      <c r="C30" s="13">
        <f>+C28/AVERAGE(C18,C11)</f>
        <v>3.2950489138114478E-2</v>
      </c>
      <c r="D30" s="13">
        <f t="shared" ref="D30:L30" si="16">+D28/AVERAGE(D18,D11)</f>
        <v>4.0359699827264409E-2</v>
      </c>
      <c r="E30" s="13">
        <f t="shared" si="16"/>
        <v>2.5583103396098615E-2</v>
      </c>
      <c r="F30" s="13">
        <f t="shared" si="16"/>
        <v>1.257861635220126E-2</v>
      </c>
      <c r="G30" s="13">
        <f t="shared" si="16"/>
        <v>1.2578616352201259E-2</v>
      </c>
      <c r="H30" s="13">
        <f t="shared" si="16"/>
        <v>2.164049705091502E-2</v>
      </c>
      <c r="I30" s="13">
        <f t="shared" si="16"/>
        <v>2.1645245809034708E-2</v>
      </c>
      <c r="J30" s="13">
        <f t="shared" si="16"/>
        <v>2.1649355723232701E-2</v>
      </c>
      <c r="K30" s="13">
        <f t="shared" si="16"/>
        <v>2.1652912578373186E-2</v>
      </c>
      <c r="L30" s="13">
        <f t="shared" si="16"/>
        <v>2.1655990679702548E-2</v>
      </c>
      <c r="M30" s="4"/>
    </row>
    <row r="32" spans="2:13" x14ac:dyDescent="0.35">
      <c r="B32" t="s">
        <v>19</v>
      </c>
    </row>
    <row r="33" spans="2:2" x14ac:dyDescent="0.35">
      <c r="B33" t="s">
        <v>20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fixed</vt:lpstr>
      <vt:lpstr>hybrid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Arjun Kaushigan</dc:creator>
  <cp:lastModifiedBy>Pooja Verma</cp:lastModifiedBy>
  <dcterms:created xsi:type="dcterms:W3CDTF">2023-07-29T07:10:00Z</dcterms:created>
  <dcterms:modified xsi:type="dcterms:W3CDTF">2023-08-29T05:51:37Z</dcterms:modified>
</cp:coreProperties>
</file>